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8120" yWindow="1760" windowWidth="25600" windowHeight="1982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M2" i="1"/>
  <c r="P2" i="1"/>
  <c r="Q2" i="1"/>
  <c r="R2" i="1"/>
  <c r="S2" i="1"/>
  <c r="T2" i="1"/>
  <c r="Q10" i="1"/>
  <c r="Q18" i="1"/>
  <c r="Q26" i="1"/>
  <c r="Q34" i="1"/>
  <c r="Q42" i="1"/>
  <c r="Q50" i="1"/>
  <c r="Q58" i="1"/>
  <c r="U2" i="1"/>
  <c r="J3" i="1"/>
  <c r="Q3" i="1"/>
  <c r="R3" i="1"/>
  <c r="J4" i="1"/>
  <c r="Q4" i="1"/>
  <c r="R4" i="1"/>
  <c r="J5" i="1"/>
  <c r="Q5" i="1"/>
  <c r="R5" i="1"/>
  <c r="J6" i="1"/>
  <c r="Q6" i="1"/>
  <c r="R6" i="1"/>
  <c r="J7" i="1"/>
  <c r="Q7" i="1"/>
  <c r="R7" i="1"/>
  <c r="J8" i="1"/>
  <c r="Q8" i="1"/>
  <c r="R8" i="1"/>
  <c r="J9" i="1"/>
  <c r="Q9" i="1"/>
  <c r="R9" i="1"/>
  <c r="W2" i="1"/>
  <c r="M3" i="1"/>
  <c r="S3" i="1"/>
  <c r="T3" i="1"/>
  <c r="Q11" i="1"/>
  <c r="Q19" i="1"/>
  <c r="Q27" i="1"/>
  <c r="Q35" i="1"/>
  <c r="Q43" i="1"/>
  <c r="Q51" i="1"/>
  <c r="Q59" i="1"/>
  <c r="U3" i="1"/>
  <c r="M4" i="1"/>
  <c r="S4" i="1"/>
  <c r="T4" i="1"/>
  <c r="Q12" i="1"/>
  <c r="Q20" i="1"/>
  <c r="Q28" i="1"/>
  <c r="Q36" i="1"/>
  <c r="Q44" i="1"/>
  <c r="Q52" i="1"/>
  <c r="Q60" i="1"/>
  <c r="U4" i="1"/>
  <c r="M5" i="1"/>
  <c r="S5" i="1"/>
  <c r="T5" i="1"/>
  <c r="Q13" i="1"/>
  <c r="Q21" i="1"/>
  <c r="Q29" i="1"/>
  <c r="Q37" i="1"/>
  <c r="Q45" i="1"/>
  <c r="Q53" i="1"/>
  <c r="Q61" i="1"/>
  <c r="U5" i="1"/>
  <c r="M6" i="1"/>
  <c r="S6" i="1"/>
  <c r="T6" i="1"/>
  <c r="Q14" i="1"/>
  <c r="Q22" i="1"/>
  <c r="Q30" i="1"/>
  <c r="Q38" i="1"/>
  <c r="Q46" i="1"/>
  <c r="Q54" i="1"/>
  <c r="Q62" i="1"/>
  <c r="U6" i="1"/>
  <c r="M7" i="1"/>
  <c r="S7" i="1"/>
  <c r="T7" i="1"/>
  <c r="Q15" i="1"/>
  <c r="Q23" i="1"/>
  <c r="Q31" i="1"/>
  <c r="Q39" i="1"/>
  <c r="Q47" i="1"/>
  <c r="Q55" i="1"/>
  <c r="Q63" i="1"/>
  <c r="U7" i="1"/>
  <c r="M8" i="1"/>
  <c r="S8" i="1"/>
  <c r="T8" i="1"/>
  <c r="Q16" i="1"/>
  <c r="Q24" i="1"/>
  <c r="Q32" i="1"/>
  <c r="Q40" i="1"/>
  <c r="Q48" i="1"/>
  <c r="Q56" i="1"/>
  <c r="Q64" i="1"/>
  <c r="U8" i="1"/>
  <c r="M9" i="1"/>
  <c r="S9" i="1"/>
  <c r="T9" i="1"/>
  <c r="Q17" i="1"/>
  <c r="Q25" i="1"/>
  <c r="Q33" i="1"/>
  <c r="Q41" i="1"/>
  <c r="Q49" i="1"/>
  <c r="Q57" i="1"/>
  <c r="Q65" i="1"/>
  <c r="U9" i="1"/>
  <c r="J10" i="1"/>
  <c r="M10" i="1"/>
  <c r="P10" i="1"/>
  <c r="R10" i="1"/>
  <c r="S10" i="1"/>
  <c r="T10" i="1"/>
  <c r="J11" i="1"/>
  <c r="R11" i="1"/>
  <c r="J12" i="1"/>
  <c r="R12" i="1"/>
  <c r="J13" i="1"/>
  <c r="R13" i="1"/>
  <c r="J14" i="1"/>
  <c r="R14" i="1"/>
  <c r="J15" i="1"/>
  <c r="R15" i="1"/>
  <c r="J16" i="1"/>
  <c r="R16" i="1"/>
  <c r="J17" i="1"/>
  <c r="R17" i="1"/>
  <c r="W10" i="1"/>
  <c r="M11" i="1"/>
  <c r="S11" i="1"/>
  <c r="T11" i="1"/>
  <c r="M12" i="1"/>
  <c r="S12" i="1"/>
  <c r="T12" i="1"/>
  <c r="M13" i="1"/>
  <c r="S13" i="1"/>
  <c r="T13" i="1"/>
  <c r="M14" i="1"/>
  <c r="S14" i="1"/>
  <c r="T14" i="1"/>
  <c r="M15" i="1"/>
  <c r="S15" i="1"/>
  <c r="T15" i="1"/>
  <c r="M16" i="1"/>
  <c r="S16" i="1"/>
  <c r="T16" i="1"/>
  <c r="M17" i="1"/>
  <c r="S17" i="1"/>
  <c r="T17" i="1"/>
  <c r="J18" i="1"/>
  <c r="M18" i="1"/>
  <c r="P18" i="1"/>
  <c r="R18" i="1"/>
  <c r="S18" i="1"/>
  <c r="T18" i="1"/>
  <c r="J19" i="1"/>
  <c r="R19" i="1"/>
  <c r="J20" i="1"/>
  <c r="R20" i="1"/>
  <c r="J21" i="1"/>
  <c r="R21" i="1"/>
  <c r="J22" i="1"/>
  <c r="R22" i="1"/>
  <c r="J23" i="1"/>
  <c r="R23" i="1"/>
  <c r="J24" i="1"/>
  <c r="R24" i="1"/>
  <c r="J25" i="1"/>
  <c r="R25" i="1"/>
  <c r="W18" i="1"/>
  <c r="M19" i="1"/>
  <c r="S19" i="1"/>
  <c r="T19" i="1"/>
  <c r="M20" i="1"/>
  <c r="S20" i="1"/>
  <c r="T20" i="1"/>
  <c r="M21" i="1"/>
  <c r="S21" i="1"/>
  <c r="T21" i="1"/>
  <c r="M22" i="1"/>
  <c r="S22" i="1"/>
  <c r="T22" i="1"/>
  <c r="M23" i="1"/>
  <c r="S23" i="1"/>
  <c r="T23" i="1"/>
  <c r="M24" i="1"/>
  <c r="S24" i="1"/>
  <c r="T24" i="1"/>
  <c r="M25" i="1"/>
  <c r="S25" i="1"/>
  <c r="T25" i="1"/>
  <c r="J26" i="1"/>
  <c r="M26" i="1"/>
  <c r="P26" i="1"/>
  <c r="R26" i="1"/>
  <c r="S26" i="1"/>
  <c r="T26" i="1"/>
  <c r="J27" i="1"/>
  <c r="R27" i="1"/>
  <c r="J28" i="1"/>
  <c r="R28" i="1"/>
  <c r="J29" i="1"/>
  <c r="R29" i="1"/>
  <c r="J30" i="1"/>
  <c r="R30" i="1"/>
  <c r="J31" i="1"/>
  <c r="R31" i="1"/>
  <c r="J32" i="1"/>
  <c r="R32" i="1"/>
  <c r="J33" i="1"/>
  <c r="R33" i="1"/>
  <c r="W26" i="1"/>
  <c r="M27" i="1"/>
  <c r="S27" i="1"/>
  <c r="T27" i="1"/>
  <c r="M28" i="1"/>
  <c r="S28" i="1"/>
  <c r="T28" i="1"/>
  <c r="M29" i="1"/>
  <c r="S29" i="1"/>
  <c r="T29" i="1"/>
  <c r="M30" i="1"/>
  <c r="S30" i="1"/>
  <c r="T30" i="1"/>
  <c r="M31" i="1"/>
  <c r="S31" i="1"/>
  <c r="T31" i="1"/>
  <c r="M32" i="1"/>
  <c r="S32" i="1"/>
  <c r="T32" i="1"/>
  <c r="M33" i="1"/>
  <c r="S33" i="1"/>
  <c r="T33" i="1"/>
  <c r="J34" i="1"/>
  <c r="M34" i="1"/>
  <c r="P34" i="1"/>
  <c r="R34" i="1"/>
  <c r="S34" i="1"/>
  <c r="T34" i="1"/>
  <c r="J35" i="1"/>
  <c r="R35" i="1"/>
  <c r="J36" i="1"/>
  <c r="R36" i="1"/>
  <c r="J37" i="1"/>
  <c r="R37" i="1"/>
  <c r="J38" i="1"/>
  <c r="R38" i="1"/>
  <c r="J39" i="1"/>
  <c r="R39" i="1"/>
  <c r="J40" i="1"/>
  <c r="R40" i="1"/>
  <c r="J41" i="1"/>
  <c r="R41" i="1"/>
  <c r="W34" i="1"/>
  <c r="M35" i="1"/>
  <c r="S35" i="1"/>
  <c r="T35" i="1"/>
  <c r="M36" i="1"/>
  <c r="S36" i="1"/>
  <c r="T36" i="1"/>
  <c r="M37" i="1"/>
  <c r="S37" i="1"/>
  <c r="T37" i="1"/>
  <c r="M38" i="1"/>
  <c r="S38" i="1"/>
  <c r="T38" i="1"/>
  <c r="M39" i="1"/>
  <c r="S39" i="1"/>
  <c r="T39" i="1"/>
  <c r="M40" i="1"/>
  <c r="S40" i="1"/>
  <c r="T40" i="1"/>
  <c r="M41" i="1"/>
  <c r="S41" i="1"/>
  <c r="T41" i="1"/>
  <c r="J42" i="1"/>
  <c r="M42" i="1"/>
  <c r="P42" i="1"/>
  <c r="R42" i="1"/>
  <c r="S42" i="1"/>
  <c r="T42" i="1"/>
  <c r="J43" i="1"/>
  <c r="R43" i="1"/>
  <c r="J44" i="1"/>
  <c r="R44" i="1"/>
  <c r="J45" i="1"/>
  <c r="R45" i="1"/>
  <c r="J46" i="1"/>
  <c r="R46" i="1"/>
  <c r="J47" i="1"/>
  <c r="R47" i="1"/>
  <c r="J48" i="1"/>
  <c r="R48" i="1"/>
  <c r="J49" i="1"/>
  <c r="R49" i="1"/>
  <c r="W42" i="1"/>
  <c r="M43" i="1"/>
  <c r="S43" i="1"/>
  <c r="T43" i="1"/>
  <c r="M44" i="1"/>
  <c r="S44" i="1"/>
  <c r="T44" i="1"/>
  <c r="M45" i="1"/>
  <c r="S45" i="1"/>
  <c r="T45" i="1"/>
  <c r="M46" i="1"/>
  <c r="S46" i="1"/>
  <c r="T46" i="1"/>
  <c r="M47" i="1"/>
  <c r="S47" i="1"/>
  <c r="T47" i="1"/>
  <c r="M48" i="1"/>
  <c r="S48" i="1"/>
  <c r="T48" i="1"/>
  <c r="M49" i="1"/>
  <c r="S49" i="1"/>
  <c r="T49" i="1"/>
  <c r="J50" i="1"/>
  <c r="M50" i="1"/>
  <c r="P50" i="1"/>
  <c r="R50" i="1"/>
  <c r="S50" i="1"/>
  <c r="T50" i="1"/>
  <c r="J51" i="1"/>
  <c r="R51" i="1"/>
  <c r="J52" i="1"/>
  <c r="R52" i="1"/>
  <c r="J53" i="1"/>
  <c r="R53" i="1"/>
  <c r="J54" i="1"/>
  <c r="R54" i="1"/>
  <c r="J55" i="1"/>
  <c r="R55" i="1"/>
  <c r="J56" i="1"/>
  <c r="R56" i="1"/>
  <c r="J57" i="1"/>
  <c r="R57" i="1"/>
  <c r="W50" i="1"/>
  <c r="M51" i="1"/>
  <c r="S51" i="1"/>
  <c r="T51" i="1"/>
  <c r="M52" i="1"/>
  <c r="S52" i="1"/>
  <c r="T52" i="1"/>
  <c r="M53" i="1"/>
  <c r="S53" i="1"/>
  <c r="T53" i="1"/>
  <c r="M54" i="1"/>
  <c r="S54" i="1"/>
  <c r="T54" i="1"/>
  <c r="M55" i="1"/>
  <c r="S55" i="1"/>
  <c r="T55" i="1"/>
  <c r="M56" i="1"/>
  <c r="S56" i="1"/>
  <c r="T56" i="1"/>
  <c r="M57" i="1"/>
  <c r="S57" i="1"/>
  <c r="T57" i="1"/>
  <c r="J58" i="1"/>
  <c r="M58" i="1"/>
  <c r="P58" i="1"/>
  <c r="R58" i="1"/>
  <c r="S58" i="1"/>
  <c r="T58" i="1"/>
  <c r="J59" i="1"/>
  <c r="R59" i="1"/>
  <c r="J60" i="1"/>
  <c r="R60" i="1"/>
  <c r="J61" i="1"/>
  <c r="R61" i="1"/>
  <c r="J62" i="1"/>
  <c r="R62" i="1"/>
  <c r="J63" i="1"/>
  <c r="R63" i="1"/>
  <c r="J64" i="1"/>
  <c r="R64" i="1"/>
  <c r="J65" i="1"/>
  <c r="R65" i="1"/>
  <c r="W58" i="1"/>
  <c r="M59" i="1"/>
  <c r="S59" i="1"/>
  <c r="T59" i="1"/>
  <c r="M60" i="1"/>
  <c r="S60" i="1"/>
  <c r="T60" i="1"/>
  <c r="M61" i="1"/>
  <c r="S61" i="1"/>
  <c r="T61" i="1"/>
  <c r="M62" i="1"/>
  <c r="S62" i="1"/>
  <c r="T62" i="1"/>
  <c r="M63" i="1"/>
  <c r="S63" i="1"/>
  <c r="T63" i="1"/>
  <c r="M64" i="1"/>
  <c r="S64" i="1"/>
  <c r="T64" i="1"/>
  <c r="M65" i="1"/>
  <c r="S65" i="1"/>
  <c r="T65" i="1"/>
  <c r="J67" i="1"/>
  <c r="M67" i="1"/>
  <c r="P67" i="1"/>
  <c r="T67" i="1"/>
  <c r="W67" i="1"/>
  <c r="J68" i="1"/>
  <c r="M68" i="1"/>
  <c r="Q68" i="1"/>
  <c r="W68" i="1"/>
  <c r="B3" i="2"/>
  <c r="C4" i="2"/>
  <c r="D4" i="2"/>
  <c r="B5" i="2"/>
  <c r="B6" i="2"/>
  <c r="B7" i="2"/>
  <c r="C8" i="2"/>
  <c r="D8" i="2"/>
  <c r="B9" i="2"/>
  <c r="B11" i="2"/>
  <c r="B12" i="2"/>
  <c r="B14" i="2"/>
</calcChain>
</file>

<file path=xl/sharedStrings.xml><?xml version="1.0" encoding="utf-8"?>
<sst xmlns="http://schemas.openxmlformats.org/spreadsheetml/2006/main" count="187" uniqueCount="121">
  <si>
    <t>c8</t>
  </si>
  <si>
    <t>d8</t>
  </si>
  <si>
    <t>e8</t>
  </si>
  <si>
    <t>f8</t>
  </si>
  <si>
    <t>g8</t>
  </si>
  <si>
    <t>h8</t>
  </si>
  <si>
    <t xml:space="preserve"> </t>
    <phoneticPr fontId="1" type="noConversion"/>
  </si>
  <si>
    <t>h1</t>
  </si>
  <si>
    <t>h2</t>
  </si>
  <si>
    <t>h3</t>
  </si>
  <si>
    <t>h4</t>
  </si>
  <si>
    <t>h5</t>
  </si>
  <si>
    <t>h6</t>
  </si>
  <si>
    <t xml:space="preserve">Number of Subfaults </t>
    <phoneticPr fontId="1" type="noConversion"/>
  </si>
  <si>
    <t>h7</t>
  </si>
  <si>
    <t>Rake of Slip Motions, ° CW from N (assumed pure dip-slip)</t>
  </si>
  <si>
    <t xml:space="preserve">Subfault Moments, N-m </t>
    <phoneticPr fontId="1" type="noConversion"/>
  </si>
  <si>
    <t xml:space="preserve">Epicenter: latitude °N, longitude °E                    (centroid of subfault d4)                </t>
    <phoneticPr fontId="1" type="noConversion"/>
  </si>
  <si>
    <t>Slab Strike at Centroid  °</t>
    <phoneticPr fontId="1" type="noConversion"/>
  </si>
  <si>
    <t>Suface area of Subfault, km2</t>
  </si>
  <si>
    <t>Average Along-strike subfault dimension, Y, km</t>
  </si>
  <si>
    <t>Summed Down-Dip Subfault Dimensions Sorted by Column, km</t>
  </si>
  <si>
    <t>Column Number</t>
  </si>
  <si>
    <t>Average slip in Subfault Row, m</t>
  </si>
  <si>
    <t>Difference in Centroid  Slab Strike (Slab 1.0) and the Subfault Strikes, °</t>
  </si>
  <si>
    <t>Average subfault area, km2</t>
  </si>
  <si>
    <t>Total subfault area, km2</t>
  </si>
  <si>
    <t>Summed Mo, Nm</t>
  </si>
  <si>
    <t>Water Depth at Centroid  (km)</t>
    <phoneticPr fontId="1" type="noConversion"/>
  </si>
  <si>
    <t>Slab Depth at Centroid  (km)</t>
    <phoneticPr fontId="1" type="noConversion"/>
  </si>
  <si>
    <t>Cen- troid Dist. From Tr.  Slab1.0 tr, km</t>
    <phoneticPr fontId="1" type="noConversion"/>
  </si>
  <si>
    <t>SF Area Projected on Megathust m2 Ao/cos(t)</t>
    <phoneticPr fontId="1" type="noConversion"/>
  </si>
  <si>
    <t>Downdip dimension of subfault, X, km</t>
    <phoneticPr fontId="1" type="noConversion"/>
  </si>
  <si>
    <t>Average Down Dip Azimuth, °</t>
    <phoneticPr fontId="1" type="noConversion"/>
  </si>
  <si>
    <t>ITRRF2000 PA:NA Plate motion Azimuth°</t>
    <phoneticPr fontId="1" type="noConversion"/>
  </si>
  <si>
    <t>Average subfault area, km2</t>
    <phoneticPr fontId="1" type="noConversion"/>
  </si>
  <si>
    <t>Average slip, m</t>
    <phoneticPr fontId="1" type="noConversion"/>
  </si>
  <si>
    <t>Slip, m</t>
    <phoneticPr fontId="1" type="noConversion"/>
  </si>
  <si>
    <t>Mw</t>
    <phoneticPr fontId="1" type="noConversion"/>
  </si>
  <si>
    <t>Total area of subfaults, km2</t>
    <phoneticPr fontId="1" type="noConversion"/>
  </si>
  <si>
    <t>Range of subfault areas, Low/High, km2</t>
    <phoneticPr fontId="1" type="noConversion"/>
  </si>
  <si>
    <t>Total source down-dip width, W, km</t>
    <phoneticPr fontId="1" type="noConversion"/>
  </si>
  <si>
    <t>Slip range, Low/High, m</t>
    <phoneticPr fontId="1" type="noConversion"/>
  </si>
  <si>
    <t>SFID</t>
    <phoneticPr fontId="1" type="noConversion"/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</si>
  <si>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</si>
  <si>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</si>
  <si>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</si>
  <si>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</si>
  <si>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</si>
  <si>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</si>
  <si>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</si>
  <si>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</si>
  <si>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</si>
  <si>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</si>
  <si>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</si>
  <si>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</si>
  <si>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</si>
  <si>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Avg Slip, m</t>
    <phoneticPr fontId="1" type="noConversion"/>
  </si>
  <si>
    <t>Centroid Latitude °N</t>
    <phoneticPr fontId="1" type="noConversion"/>
  </si>
  <si>
    <t>Centroid Longitude°E</t>
    <phoneticPr fontId="1" type="noConversion"/>
  </si>
  <si>
    <t>Average difference between slab strike at centroid (Slab1.0) and the strike of the subfault  base, °</t>
  </si>
  <si>
    <t>Average azimuth of down-dip subfault direction, °CW</t>
  </si>
  <si>
    <t>Summed along-strike subfault dimensions in each row, km</t>
  </si>
  <si>
    <t xml:space="preserve">Row </t>
  </si>
  <si>
    <t>a</t>
  </si>
  <si>
    <t>b</t>
  </si>
  <si>
    <t>c</t>
  </si>
  <si>
    <t>d</t>
  </si>
  <si>
    <t>e</t>
  </si>
  <si>
    <t>f</t>
  </si>
  <si>
    <t>g</t>
  </si>
  <si>
    <t>h</t>
  </si>
  <si>
    <t>Maximum</t>
  </si>
  <si>
    <t>Minimum</t>
  </si>
  <si>
    <t>Range of summed subfault lengths by row, km</t>
  </si>
  <si>
    <t>Average total SF source length, L at Tr, km</t>
  </si>
  <si>
    <t>Total seismic moment, Mo,  Nm</t>
  </si>
  <si>
    <t>Subfault Strike Azimuth   (~|| Trench), ° (Use this number)</t>
  </si>
  <si>
    <t>Slab Dip, t,  at Centroid °</t>
  </si>
  <si>
    <t>Property</t>
  </si>
  <si>
    <t>Property name</t>
  </si>
  <si>
    <t>Recalculated SF Area Projected on Megathrust Boundary, km2 (test)</t>
  </si>
  <si>
    <t>G, GPa  Estimated from Vs and density in NE Japan SZ</t>
    <phoneticPr fontId="1" type="noConversion"/>
  </si>
  <si>
    <t>b7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</si>
  <si>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</si>
  <si>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</si>
  <si>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</si>
  <si>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</si>
  <si>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</si>
  <si>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</si>
  <si>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</si>
  <si>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</si>
  <si>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</si>
  <si>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</si>
  <si>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</si>
  <si>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</si>
  <si>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</si>
  <si>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d7</t>
  </si>
  <si>
    <t>e1</t>
  </si>
  <si>
    <t>e2</t>
  </si>
  <si>
    <t>e3</t>
  </si>
  <si>
    <t>e4</t>
  </si>
  <si>
    <t>e5</t>
  </si>
  <si>
    <t>e6</t>
  </si>
  <si>
    <t>e7</t>
  </si>
  <si>
    <t>f1</t>
  </si>
  <si>
    <t>f2</t>
  </si>
  <si>
    <t>f3</t>
  </si>
  <si>
    <t>f4</t>
  </si>
  <si>
    <t>f5</t>
  </si>
  <si>
    <t>f6</t>
  </si>
  <si>
    <t>f7</t>
  </si>
  <si>
    <t>g1</t>
  </si>
  <si>
    <t>g2</t>
  </si>
  <si>
    <t>g3</t>
  </si>
  <si>
    <t>g4</t>
  </si>
  <si>
    <t>g5</t>
  </si>
  <si>
    <t>g6</t>
  </si>
  <si>
    <t>g7</t>
  </si>
  <si>
    <t>a8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</si>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</sst>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0"/>
      <name val="Verdana"/>
    </font>
    <font>
      <sz val="8"/>
      <name val="Verdana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1" fontId="0" fillId="0" borderId="0" xfId="0" applyNumberFormat="1" applyAlignment="1">
      <alignment vertical="top"/>
    </xf>
    <xf numFmtId="1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view="pageLayout" zoomScale="125" zoomScaleNormal="125" zoomScalePageLayoutView="125" workbookViewId="0"/>
  </sheetViews>
  <sheetFormatPr baseColWidth="10" defaultRowHeight="13" x14ac:dyDescent="0"/>
  <cols>
    <col min="1" max="1" width="3" customWidth="1"/>
    <col min="2" max="2" width="8.42578125" customWidth="1"/>
    <col min="3" max="4" width="8.28515625" customWidth="1"/>
    <col min="5" max="5" width="8.140625" bestFit="1" customWidth="1"/>
    <col min="6" max="6" width="7.42578125" customWidth="1"/>
    <col min="7" max="7" width="7.140625" customWidth="1"/>
    <col min="8" max="8" width="6.85546875" customWidth="1"/>
    <col min="9" max="9" width="7.42578125" customWidth="1"/>
    <col min="10" max="10" width="9.28515625" customWidth="1"/>
    <col min="11" max="11" width="6.85546875" customWidth="1"/>
    <col min="12" max="12" width="10.140625" customWidth="1"/>
    <col min="13" max="13" width="8.5703125" bestFit="1" customWidth="1"/>
    <col min="14" max="14" width="7.28515625" customWidth="1"/>
    <col min="15" max="15" width="8.28515625" customWidth="1"/>
    <col min="16" max="16" width="10.28515625" customWidth="1"/>
    <col min="17" max="17" width="10.85546875" bestFit="1" customWidth="1"/>
    <col min="18" max="18" width="9.28515625" customWidth="1"/>
    <col min="19" max="19" width="11" customWidth="1"/>
  </cols>
  <sheetData>
    <row r="1" spans="1:25" s="3" customFormat="1" ht="104">
      <c r="A1" s="3" t="s">
        <v>43</v>
      </c>
      <c r="B1" s="3" t="s">
        <v>59</v>
      </c>
      <c r="C1" s="3" t="s">
        <v>58</v>
      </c>
      <c r="D1" s="3" t="s">
        <v>19</v>
      </c>
      <c r="E1" s="3" t="s">
        <v>29</v>
      </c>
      <c r="F1" s="3" t="s">
        <v>30</v>
      </c>
      <c r="G1" s="3" t="s">
        <v>18</v>
      </c>
      <c r="H1" s="3" t="s">
        <v>78</v>
      </c>
      <c r="I1" s="3" t="s">
        <v>28</v>
      </c>
      <c r="J1" s="3" t="s">
        <v>31</v>
      </c>
      <c r="K1" s="3" t="s">
        <v>37</v>
      </c>
      <c r="L1" s="3" t="s">
        <v>82</v>
      </c>
      <c r="M1" s="3" t="s">
        <v>16</v>
      </c>
      <c r="N1" s="15" t="s">
        <v>77</v>
      </c>
      <c r="O1" s="3" t="s">
        <v>15</v>
      </c>
      <c r="P1" s="3" t="s">
        <v>23</v>
      </c>
      <c r="Q1" s="3" t="s">
        <v>32</v>
      </c>
      <c r="R1" s="3" t="s">
        <v>20</v>
      </c>
      <c r="S1" s="3" t="s">
        <v>81</v>
      </c>
      <c r="T1" s="3" t="s">
        <v>24</v>
      </c>
      <c r="U1" s="3" t="s">
        <v>21</v>
      </c>
      <c r="V1" s="3" t="s">
        <v>22</v>
      </c>
      <c r="W1" s="3" t="s">
        <v>62</v>
      </c>
      <c r="X1" s="3" t="s">
        <v>63</v>
      </c>
      <c r="Y1" s="3" t="s">
        <v>43</v>
      </c>
    </row>
    <row r="2" spans="1:25">
      <c r="A2" t="s">
        <v>44</v>
      </c>
      <c r="B2">
        <v>-158.27000000000001</v>
      </c>
      <c r="C2">
        <v>54.066000000000003</v>
      </c>
      <c r="D2">
        <v>1234.9000000000001</v>
      </c>
      <c r="E2">
        <v>8.3000000000000007</v>
      </c>
      <c r="F2">
        <v>10.5</v>
      </c>
      <c r="G2" s="7">
        <v>246.9</v>
      </c>
      <c r="H2" s="7">
        <v>4.8</v>
      </c>
      <c r="I2">
        <v>5.7</v>
      </c>
      <c r="J2" s="2">
        <f>D2/(COS(H2/57.3))</f>
        <v>1239.2455687837651</v>
      </c>
      <c r="K2">
        <v>0</v>
      </c>
      <c r="L2">
        <v>30</v>
      </c>
      <c r="M2" s="1">
        <f t="shared" ref="M2:M33" si="0">1000000000000000*J2*L2*K2</f>
        <v>0</v>
      </c>
      <c r="N2">
        <v>244.74</v>
      </c>
      <c r="O2">
        <v>90</v>
      </c>
      <c r="P2" s="2">
        <f>SUM(K2:K9)/8</f>
        <v>17.75</v>
      </c>
      <c r="Q2" s="2">
        <f>25/COS(H2/57.3)</f>
        <v>25.087974102837578</v>
      </c>
      <c r="R2" s="2">
        <f>J2/Q2</f>
        <v>49.396000000000001</v>
      </c>
      <c r="S2" s="2">
        <f t="shared" ref="S2:S33" si="1">Q2*R2</f>
        <v>1239.2455687837651</v>
      </c>
      <c r="T2" s="7">
        <f t="shared" ref="T2:T33" si="2">G2-N2</f>
        <v>2.1599999999999966</v>
      </c>
      <c r="U2" s="2">
        <f>Q2+Q10+Q18+Q26+Q34+Q42+Q50+Q58</f>
        <v>207.1293518006475</v>
      </c>
      <c r="V2">
        <v>1</v>
      </c>
      <c r="W2" s="2">
        <f>SUM(R2:R9)</f>
        <v>395.08800000000002</v>
      </c>
      <c r="X2" t="s">
        <v>64</v>
      </c>
      <c r="Y2" t="s">
        <v>44</v>
      </c>
    </row>
    <row r="3" spans="1:25">
      <c r="A3" t="s">
        <v>45</v>
      </c>
      <c r="B3">
        <v>-157.56</v>
      </c>
      <c r="C3">
        <v>54.220999999999997</v>
      </c>
      <c r="D3">
        <v>1236.5999999999999</v>
      </c>
      <c r="E3">
        <v>8.1999999999999993</v>
      </c>
      <c r="F3">
        <v>13.7</v>
      </c>
      <c r="G3" s="7">
        <v>245</v>
      </c>
      <c r="H3" s="7">
        <v>4.5999999999999996</v>
      </c>
      <c r="I3">
        <v>5.16</v>
      </c>
      <c r="J3" s="2">
        <f t="shared" ref="J3:J65" si="3">D3/(COS(H3/57.3))</f>
        <v>1240.5955206218753</v>
      </c>
      <c r="K3">
        <v>10</v>
      </c>
      <c r="L3">
        <v>30</v>
      </c>
      <c r="M3" s="1">
        <f t="shared" si="0"/>
        <v>3.7217865618656258E+20</v>
      </c>
      <c r="N3">
        <v>242.05</v>
      </c>
      <c r="O3">
        <v>90</v>
      </c>
      <c r="P3" s="2"/>
      <c r="Q3" s="2">
        <f t="shared" ref="Q3:Q65" si="4">25/COS(H3/57.3)</f>
        <v>25.080776334745984</v>
      </c>
      <c r="R3" s="2">
        <f t="shared" ref="R3:R65" si="5">J3/Q3</f>
        <v>49.463999999999999</v>
      </c>
      <c r="S3" s="2">
        <f t="shared" si="1"/>
        <v>1240.5955206218753</v>
      </c>
      <c r="T3" s="7">
        <f t="shared" si="2"/>
        <v>2.9499999999999886</v>
      </c>
      <c r="U3" s="2">
        <f t="shared" ref="U3:U9" si="6">Q3+Q11+Q19+Q27+Q35+Q43+Q51+Q59</f>
        <v>205.92102259189906</v>
      </c>
      <c r="V3">
        <v>2</v>
      </c>
      <c r="Y3" t="s">
        <v>45</v>
      </c>
    </row>
    <row r="4" spans="1:25">
      <c r="A4" t="s">
        <v>46</v>
      </c>
      <c r="B4">
        <v>-156.86000000000001</v>
      </c>
      <c r="C4">
        <v>54.393000000000001</v>
      </c>
      <c r="D4">
        <v>1234.8</v>
      </c>
      <c r="E4">
        <v>8.3000000000000007</v>
      </c>
      <c r="F4">
        <v>15.8</v>
      </c>
      <c r="G4" s="7">
        <v>245.2</v>
      </c>
      <c r="H4" s="7">
        <v>4.5999999999999996</v>
      </c>
      <c r="I4">
        <v>5.03</v>
      </c>
      <c r="J4" s="2">
        <f t="shared" si="3"/>
        <v>1238.7897047257736</v>
      </c>
      <c r="K4">
        <v>22</v>
      </c>
      <c r="L4">
        <v>30</v>
      </c>
      <c r="M4" s="1">
        <f t="shared" si="0"/>
        <v>8.1760120511901047E+20</v>
      </c>
      <c r="N4">
        <v>239.35</v>
      </c>
      <c r="O4">
        <v>90</v>
      </c>
      <c r="P4" s="2"/>
      <c r="Q4" s="2">
        <f t="shared" si="4"/>
        <v>25.080776334745984</v>
      </c>
      <c r="R4" s="2">
        <f t="shared" si="5"/>
        <v>49.391999999999996</v>
      </c>
      <c r="S4" s="2">
        <f t="shared" si="1"/>
        <v>1238.7897047257736</v>
      </c>
      <c r="T4" s="7">
        <f t="shared" si="2"/>
        <v>5.8499999999999943</v>
      </c>
      <c r="U4" s="2">
        <f t="shared" si="6"/>
        <v>205.4619502793509</v>
      </c>
      <c r="V4">
        <v>3</v>
      </c>
      <c r="Y4" t="s">
        <v>46</v>
      </c>
    </row>
    <row r="5" spans="1:25">
      <c r="A5" t="s">
        <v>47</v>
      </c>
      <c r="B5">
        <v>-156.18</v>
      </c>
      <c r="C5">
        <v>54.58</v>
      </c>
      <c r="D5">
        <v>1234.0999999999999</v>
      </c>
      <c r="E5">
        <v>8.8000000000000007</v>
      </c>
      <c r="F5">
        <v>19.600000000000001</v>
      </c>
      <c r="G5" s="7">
        <v>243.8</v>
      </c>
      <c r="H5" s="7">
        <v>4.5</v>
      </c>
      <c r="I5">
        <v>4.68</v>
      </c>
      <c r="J5" s="2">
        <f t="shared" si="3"/>
        <v>1237.9155185657837</v>
      </c>
      <c r="K5">
        <v>38</v>
      </c>
      <c r="L5">
        <v>30</v>
      </c>
      <c r="M5" s="1">
        <f t="shared" si="0"/>
        <v>1.4112236911649935E+21</v>
      </c>
      <c r="N5">
        <v>236.2</v>
      </c>
      <c r="O5">
        <v>90</v>
      </c>
      <c r="P5" s="2"/>
      <c r="Q5" s="2">
        <f t="shared" si="4"/>
        <v>25.077293545210757</v>
      </c>
      <c r="R5" s="2">
        <f t="shared" si="5"/>
        <v>49.363999999999997</v>
      </c>
      <c r="S5" s="2">
        <f t="shared" si="1"/>
        <v>1237.9155185657837</v>
      </c>
      <c r="T5" s="7">
        <f t="shared" si="2"/>
        <v>7.6000000000000227</v>
      </c>
      <c r="U5" s="2">
        <f t="shared" si="6"/>
        <v>204.6933945499577</v>
      </c>
      <c r="V5">
        <v>4</v>
      </c>
      <c r="Y5" t="s">
        <v>47</v>
      </c>
    </row>
    <row r="6" spans="1:25">
      <c r="A6" t="s">
        <v>48</v>
      </c>
      <c r="B6">
        <v>-155.5</v>
      </c>
      <c r="C6">
        <v>54.786999999999999</v>
      </c>
      <c r="D6">
        <v>1235.3</v>
      </c>
      <c r="E6">
        <v>9.1999999999999993</v>
      </c>
      <c r="F6">
        <v>20.7</v>
      </c>
      <c r="G6" s="7">
        <v>242.8</v>
      </c>
      <c r="H6" s="7">
        <v>4.4000000000000004</v>
      </c>
      <c r="I6">
        <v>4.5999999999999996</v>
      </c>
      <c r="J6" s="2">
        <f t="shared" si="3"/>
        <v>1238.9509578266941</v>
      </c>
      <c r="K6">
        <v>28</v>
      </c>
      <c r="L6">
        <v>30</v>
      </c>
      <c r="M6" s="1">
        <f t="shared" si="0"/>
        <v>1.040718804574423E+21</v>
      </c>
      <c r="N6">
        <v>233.42</v>
      </c>
      <c r="O6">
        <v>90</v>
      </c>
      <c r="P6" s="2"/>
      <c r="Q6" s="2">
        <f t="shared" si="4"/>
        <v>25.073888080358905</v>
      </c>
      <c r="R6" s="2">
        <f t="shared" si="5"/>
        <v>49.411999999999992</v>
      </c>
      <c r="S6" s="2">
        <f t="shared" si="1"/>
        <v>1238.9509578266941</v>
      </c>
      <c r="T6" s="7">
        <f t="shared" si="2"/>
        <v>9.3800000000000239</v>
      </c>
      <c r="U6" s="2">
        <f t="shared" si="6"/>
        <v>203.98049101080389</v>
      </c>
      <c r="V6">
        <v>5</v>
      </c>
      <c r="Y6" t="s">
        <v>48</v>
      </c>
    </row>
    <row r="7" spans="1:25">
      <c r="A7" t="s">
        <v>49</v>
      </c>
      <c r="B7">
        <v>-154.84</v>
      </c>
      <c r="C7">
        <v>55.011000000000003</v>
      </c>
      <c r="D7">
        <v>1232.5</v>
      </c>
      <c r="E7">
        <v>8.5</v>
      </c>
      <c r="F7">
        <v>12.3</v>
      </c>
      <c r="G7" s="7">
        <v>242.4</v>
      </c>
      <c r="H7" s="7">
        <v>4.5999999999999996</v>
      </c>
      <c r="I7">
        <v>4.87</v>
      </c>
      <c r="J7" s="2">
        <f t="shared" si="3"/>
        <v>1236.4822733029769</v>
      </c>
      <c r="K7">
        <v>20</v>
      </c>
      <c r="L7">
        <v>30</v>
      </c>
      <c r="M7" s="1">
        <f t="shared" si="0"/>
        <v>7.4188936398178602E+20</v>
      </c>
      <c r="N7">
        <v>230.03</v>
      </c>
      <c r="O7">
        <v>90</v>
      </c>
      <c r="P7" s="2"/>
      <c r="Q7" s="2">
        <f t="shared" si="4"/>
        <v>25.080776334745984</v>
      </c>
      <c r="R7" s="2">
        <f t="shared" si="5"/>
        <v>49.3</v>
      </c>
      <c r="S7" s="2">
        <f t="shared" si="1"/>
        <v>1236.4822733029769</v>
      </c>
      <c r="T7" s="7">
        <f t="shared" si="2"/>
        <v>12.370000000000005</v>
      </c>
      <c r="U7" s="2">
        <f t="shared" si="6"/>
        <v>203.696136813099</v>
      </c>
      <c r="V7">
        <v>6</v>
      </c>
      <c r="Y7" t="s">
        <v>49</v>
      </c>
    </row>
    <row r="8" spans="1:25">
      <c r="A8" t="s">
        <v>50</v>
      </c>
      <c r="B8">
        <v>-154.19999999999999</v>
      </c>
      <c r="C8">
        <v>55.25</v>
      </c>
      <c r="D8">
        <v>1232</v>
      </c>
      <c r="E8">
        <v>8.1999999999999993</v>
      </c>
      <c r="F8">
        <v>8.4</v>
      </c>
      <c r="G8" s="7">
        <v>236.4</v>
      </c>
      <c r="H8" s="7">
        <v>4.2</v>
      </c>
      <c r="I8">
        <v>4.9400000000000004</v>
      </c>
      <c r="J8" s="2">
        <f t="shared" si="3"/>
        <v>1235.3169834276193</v>
      </c>
      <c r="K8">
        <v>13</v>
      </c>
      <c r="L8">
        <v>30</v>
      </c>
      <c r="M8" s="1">
        <f t="shared" si="0"/>
        <v>4.8177362353677153E+20</v>
      </c>
      <c r="N8">
        <v>227.08</v>
      </c>
      <c r="O8">
        <v>90</v>
      </c>
      <c r="P8" s="2"/>
      <c r="Q8" s="2">
        <f t="shared" si="4"/>
        <v>25.067308916956563</v>
      </c>
      <c r="R8" s="2">
        <f t="shared" si="5"/>
        <v>49.279999999999994</v>
      </c>
      <c r="S8" s="2">
        <f t="shared" si="1"/>
        <v>1235.3169834276193</v>
      </c>
      <c r="T8" s="7">
        <f t="shared" si="2"/>
        <v>9.3199999999999932</v>
      </c>
      <c r="U8" s="2">
        <f t="shared" si="6"/>
        <v>204.52964191301908</v>
      </c>
      <c r="V8">
        <v>7</v>
      </c>
      <c r="Y8" t="s">
        <v>50</v>
      </c>
    </row>
    <row r="9" spans="1:25">
      <c r="A9" t="s">
        <v>119</v>
      </c>
      <c r="B9">
        <v>-153.56</v>
      </c>
      <c r="C9">
        <v>55.505000000000003</v>
      </c>
      <c r="D9">
        <v>1237</v>
      </c>
      <c r="E9">
        <v>8.4</v>
      </c>
      <c r="F9">
        <v>11.2</v>
      </c>
      <c r="G9" s="7">
        <v>235.8</v>
      </c>
      <c r="H9" s="7">
        <v>5.2</v>
      </c>
      <c r="I9">
        <v>5.1100000000000003</v>
      </c>
      <c r="J9" s="2">
        <f t="shared" si="3"/>
        <v>1242.1112823938035</v>
      </c>
      <c r="K9">
        <v>11</v>
      </c>
      <c r="L9">
        <v>30</v>
      </c>
      <c r="M9" s="1">
        <f t="shared" si="0"/>
        <v>4.0989672318995517E+20</v>
      </c>
      <c r="N9">
        <v>223.77</v>
      </c>
      <c r="O9">
        <v>90</v>
      </c>
      <c r="P9" s="2"/>
      <c r="Q9" s="2">
        <f t="shared" si="4"/>
        <v>25.103299967538472</v>
      </c>
      <c r="R9" s="2">
        <f t="shared" si="5"/>
        <v>49.48</v>
      </c>
      <c r="S9" s="2">
        <f t="shared" si="1"/>
        <v>1242.1112823938035</v>
      </c>
      <c r="T9" s="7">
        <f t="shared" si="2"/>
        <v>12.030000000000001</v>
      </c>
      <c r="U9" s="2">
        <f t="shared" si="6"/>
        <v>204.05299304693855</v>
      </c>
      <c r="V9">
        <v>8</v>
      </c>
      <c r="Y9" t="s">
        <v>119</v>
      </c>
    </row>
    <row r="10" spans="1:25">
      <c r="A10" t="s">
        <v>51</v>
      </c>
      <c r="B10">
        <v>-158.4</v>
      </c>
      <c r="C10">
        <v>54.277000000000001</v>
      </c>
      <c r="D10">
        <v>1205.2</v>
      </c>
      <c r="E10">
        <v>11.2</v>
      </c>
      <c r="F10">
        <v>35.9</v>
      </c>
      <c r="G10" s="7">
        <v>247.7</v>
      </c>
      <c r="H10" s="7">
        <v>8</v>
      </c>
      <c r="I10">
        <v>2.94</v>
      </c>
      <c r="J10" s="2">
        <f t="shared" si="3"/>
        <v>1217.0424313921092</v>
      </c>
      <c r="K10">
        <v>15</v>
      </c>
      <c r="L10">
        <v>30</v>
      </c>
      <c r="M10" s="1">
        <f t="shared" si="0"/>
        <v>5.4766909412644907E+20</v>
      </c>
      <c r="N10">
        <v>244.74</v>
      </c>
      <c r="O10">
        <v>90</v>
      </c>
      <c r="P10" s="2">
        <f>SUM(K10:K17)/8</f>
        <v>39.75</v>
      </c>
      <c r="Q10" s="2">
        <f t="shared" si="4"/>
        <v>25.245652825093536</v>
      </c>
      <c r="R10" s="2">
        <f t="shared" si="5"/>
        <v>48.207999999999998</v>
      </c>
      <c r="S10" s="2">
        <f t="shared" si="1"/>
        <v>1217.0424313921092</v>
      </c>
      <c r="T10" s="7">
        <f t="shared" si="2"/>
        <v>2.9599999999999795</v>
      </c>
      <c r="W10" s="2">
        <f>SUM(R10:R17)</f>
        <v>384.66800000000006</v>
      </c>
      <c r="X10" t="s">
        <v>65</v>
      </c>
      <c r="Y10" t="s">
        <v>51</v>
      </c>
    </row>
    <row r="11" spans="1:25">
      <c r="A11" t="s">
        <v>52</v>
      </c>
      <c r="B11">
        <v>-157.69999999999999</v>
      </c>
      <c r="C11">
        <v>54.427999999999997</v>
      </c>
      <c r="D11">
        <v>1205.8</v>
      </c>
      <c r="E11">
        <v>10.8</v>
      </c>
      <c r="F11">
        <v>38.1</v>
      </c>
      <c r="G11" s="7">
        <v>243.9</v>
      </c>
      <c r="H11" s="7">
        <v>8</v>
      </c>
      <c r="I11">
        <v>2.56</v>
      </c>
      <c r="J11" s="2">
        <f t="shared" si="3"/>
        <v>1217.6483270599113</v>
      </c>
      <c r="K11">
        <v>30</v>
      </c>
      <c r="L11">
        <v>30</v>
      </c>
      <c r="M11" s="1">
        <f t="shared" si="0"/>
        <v>1.0958834943539201E+21</v>
      </c>
      <c r="N11">
        <v>242.05</v>
      </c>
      <c r="O11">
        <v>90</v>
      </c>
      <c r="P11" s="2"/>
      <c r="Q11" s="2">
        <f t="shared" si="4"/>
        <v>25.245652825093536</v>
      </c>
      <c r="R11" s="2">
        <f t="shared" si="5"/>
        <v>48.231999999999992</v>
      </c>
      <c r="S11" s="2">
        <f t="shared" si="1"/>
        <v>1217.6483270599113</v>
      </c>
      <c r="T11" s="7">
        <f t="shared" si="2"/>
        <v>1.8499999999999943</v>
      </c>
      <c r="Y11" t="s">
        <v>52</v>
      </c>
    </row>
    <row r="12" spans="1:25">
      <c r="A12" t="s">
        <v>53</v>
      </c>
      <c r="B12">
        <v>-157.02000000000001</v>
      </c>
      <c r="C12">
        <v>54.597000000000001</v>
      </c>
      <c r="D12">
        <v>1204.4000000000001</v>
      </c>
      <c r="E12">
        <v>10.7</v>
      </c>
      <c r="F12">
        <v>40.9</v>
      </c>
      <c r="G12" s="7">
        <v>243.4</v>
      </c>
      <c r="H12" s="7">
        <v>7</v>
      </c>
      <c r="I12">
        <v>2.58</v>
      </c>
      <c r="J12" s="2">
        <f t="shared" si="3"/>
        <v>1213.4434930852967</v>
      </c>
      <c r="K12">
        <v>50</v>
      </c>
      <c r="L12">
        <v>30</v>
      </c>
      <c r="M12" s="1">
        <f t="shared" si="0"/>
        <v>1.8201652396279451E+21</v>
      </c>
      <c r="N12">
        <v>239.35</v>
      </c>
      <c r="O12">
        <v>90</v>
      </c>
      <c r="P12" s="2"/>
      <c r="Q12" s="2">
        <f t="shared" si="4"/>
        <v>25.187717807316851</v>
      </c>
      <c r="R12" s="2">
        <f t="shared" si="5"/>
        <v>48.176000000000002</v>
      </c>
      <c r="S12" s="2">
        <f t="shared" si="1"/>
        <v>1213.4434930852967</v>
      </c>
      <c r="T12" s="7">
        <f t="shared" si="2"/>
        <v>4.0500000000000114</v>
      </c>
      <c r="Y12" t="s">
        <v>53</v>
      </c>
    </row>
    <row r="13" spans="1:25">
      <c r="A13" t="s">
        <v>54</v>
      </c>
      <c r="B13">
        <v>-156.35</v>
      </c>
      <c r="C13">
        <v>54.78</v>
      </c>
      <c r="D13">
        <v>1201.7</v>
      </c>
      <c r="E13">
        <v>11.3</v>
      </c>
      <c r="F13">
        <v>44.4</v>
      </c>
      <c r="G13" s="7">
        <v>241.3</v>
      </c>
      <c r="H13" s="7">
        <v>6.3</v>
      </c>
      <c r="I13">
        <v>3.04</v>
      </c>
      <c r="J13" s="2">
        <f t="shared" si="3"/>
        <v>1209.000131215653</v>
      </c>
      <c r="K13">
        <v>65</v>
      </c>
      <c r="L13">
        <v>30</v>
      </c>
      <c r="M13" s="1">
        <f t="shared" si="0"/>
        <v>2.3575502558705237E+21</v>
      </c>
      <c r="N13">
        <v>236.2</v>
      </c>
      <c r="O13">
        <v>90</v>
      </c>
      <c r="P13" s="2"/>
      <c r="Q13" s="2">
        <f t="shared" si="4"/>
        <v>25.151870916527688</v>
      </c>
      <c r="R13" s="2">
        <f t="shared" si="5"/>
        <v>48.068000000000005</v>
      </c>
      <c r="S13" s="2">
        <f t="shared" si="1"/>
        <v>1209.000131215653</v>
      </c>
      <c r="T13" s="7">
        <f t="shared" si="2"/>
        <v>5.1000000000000227</v>
      </c>
      <c r="Y13" t="s">
        <v>54</v>
      </c>
    </row>
    <row r="14" spans="1:25">
      <c r="A14" t="s">
        <v>55</v>
      </c>
      <c r="B14">
        <v>-155.69</v>
      </c>
      <c r="C14">
        <v>54.982999999999997</v>
      </c>
      <c r="D14">
        <v>1202</v>
      </c>
      <c r="E14">
        <v>11.5</v>
      </c>
      <c r="F14">
        <v>46</v>
      </c>
      <c r="G14" s="7">
        <v>238.8</v>
      </c>
      <c r="H14" s="7">
        <v>6</v>
      </c>
      <c r="I14">
        <v>2.13</v>
      </c>
      <c r="J14" s="2">
        <f t="shared" si="3"/>
        <v>1208.6199722507633</v>
      </c>
      <c r="K14">
        <v>50</v>
      </c>
      <c r="L14">
        <v>30</v>
      </c>
      <c r="M14" s="1">
        <f t="shared" si="0"/>
        <v>1.8129299583761449E+21</v>
      </c>
      <c r="N14">
        <v>233.42</v>
      </c>
      <c r="O14">
        <v>90</v>
      </c>
      <c r="P14" s="2"/>
      <c r="Q14" s="2">
        <f t="shared" si="4"/>
        <v>25.13768661087278</v>
      </c>
      <c r="R14" s="2">
        <f t="shared" si="5"/>
        <v>48.080000000000005</v>
      </c>
      <c r="S14" s="2">
        <f t="shared" si="1"/>
        <v>1208.6199722507633</v>
      </c>
      <c r="T14" s="7">
        <f t="shared" si="2"/>
        <v>5.3800000000000239</v>
      </c>
      <c r="Y14" t="s">
        <v>55</v>
      </c>
    </row>
    <row r="15" spans="1:25">
      <c r="A15" t="s">
        <v>56</v>
      </c>
      <c r="B15">
        <v>-155.05000000000001</v>
      </c>
      <c r="C15">
        <v>55.201000000000001</v>
      </c>
      <c r="D15">
        <v>1197.5999999999999</v>
      </c>
      <c r="E15">
        <v>10.7</v>
      </c>
      <c r="F15">
        <v>37.700000000000003</v>
      </c>
      <c r="G15" s="7">
        <v>242.9</v>
      </c>
      <c r="H15" s="7">
        <v>5.9</v>
      </c>
      <c r="I15">
        <v>2.52</v>
      </c>
      <c r="J15" s="2">
        <f t="shared" si="3"/>
        <v>1203.9767463678506</v>
      </c>
      <c r="K15">
        <v>40</v>
      </c>
      <c r="L15">
        <v>30</v>
      </c>
      <c r="M15" s="1">
        <f t="shared" si="0"/>
        <v>1.4447720956414208E+21</v>
      </c>
      <c r="N15">
        <v>230.03</v>
      </c>
      <c r="O15">
        <v>90</v>
      </c>
      <c r="P15" s="2"/>
      <c r="Q15" s="2">
        <f t="shared" si="4"/>
        <v>25.133115112889335</v>
      </c>
      <c r="R15" s="2">
        <f t="shared" si="5"/>
        <v>47.903999999999996</v>
      </c>
      <c r="S15" s="2">
        <f t="shared" si="1"/>
        <v>1203.9767463678506</v>
      </c>
      <c r="T15" s="7">
        <f t="shared" si="2"/>
        <v>12.870000000000005</v>
      </c>
      <c r="Y15" t="s">
        <v>56</v>
      </c>
    </row>
    <row r="16" spans="1:25">
      <c r="A16" t="s">
        <v>83</v>
      </c>
      <c r="B16">
        <v>-154.41999999999999</v>
      </c>
      <c r="C16">
        <v>55.435000000000002</v>
      </c>
      <c r="D16">
        <v>1197.2</v>
      </c>
      <c r="E16">
        <v>10.199999999999999</v>
      </c>
      <c r="F16">
        <v>32.5</v>
      </c>
      <c r="G16" s="7">
        <v>238.2</v>
      </c>
      <c r="H16" s="7">
        <v>5.8</v>
      </c>
      <c r="I16">
        <v>2.2999999999999998</v>
      </c>
      <c r="J16" s="2">
        <f t="shared" si="3"/>
        <v>1203.359440676121</v>
      </c>
      <c r="K16">
        <v>35</v>
      </c>
      <c r="L16">
        <v>30</v>
      </c>
      <c r="M16" s="1">
        <f t="shared" si="0"/>
        <v>1.2635274127099272E+21</v>
      </c>
      <c r="N16">
        <v>227.08</v>
      </c>
      <c r="O16">
        <v>90</v>
      </c>
      <c r="P16" s="2"/>
      <c r="Q16" s="2">
        <f t="shared" si="4"/>
        <v>25.128621798281841</v>
      </c>
      <c r="R16" s="2">
        <f t="shared" si="5"/>
        <v>47.888000000000005</v>
      </c>
      <c r="S16" s="2">
        <f t="shared" si="1"/>
        <v>1203.359440676121</v>
      </c>
      <c r="T16" s="7">
        <f t="shared" si="2"/>
        <v>11.119999999999976</v>
      </c>
      <c r="Y16" t="s">
        <v>83</v>
      </c>
    </row>
    <row r="17" spans="1:25">
      <c r="A17" t="s">
        <v>120</v>
      </c>
      <c r="B17">
        <v>-153.80000000000001</v>
      </c>
      <c r="C17">
        <v>55.683999999999997</v>
      </c>
      <c r="D17">
        <v>1202.8</v>
      </c>
      <c r="E17">
        <v>10.9</v>
      </c>
      <c r="F17">
        <v>36.4</v>
      </c>
      <c r="G17" s="7">
        <v>235.6</v>
      </c>
      <c r="H17" s="7">
        <v>6.4</v>
      </c>
      <c r="I17">
        <v>2.27</v>
      </c>
      <c r="J17" s="2">
        <f t="shared" si="3"/>
        <v>1210.3418382090413</v>
      </c>
      <c r="K17">
        <v>33</v>
      </c>
      <c r="L17">
        <v>30</v>
      </c>
      <c r="M17" s="1">
        <f t="shared" si="0"/>
        <v>1.1982384198269508E+21</v>
      </c>
      <c r="N17">
        <v>223.77</v>
      </c>
      <c r="O17">
        <v>90</v>
      </c>
      <c r="P17" s="2"/>
      <c r="Q17" s="2">
        <f t="shared" si="4"/>
        <v>25.156755865668465</v>
      </c>
      <c r="R17" s="2">
        <f t="shared" si="5"/>
        <v>48.112000000000002</v>
      </c>
      <c r="S17" s="2">
        <f t="shared" si="1"/>
        <v>1210.3418382090413</v>
      </c>
      <c r="T17" s="7">
        <f t="shared" si="2"/>
        <v>11.829999999999984</v>
      </c>
      <c r="Y17" t="s">
        <v>120</v>
      </c>
    </row>
    <row r="18" spans="1:25">
      <c r="A18" t="s">
        <v>84</v>
      </c>
      <c r="B18">
        <v>-158.53</v>
      </c>
      <c r="C18">
        <v>54.488</v>
      </c>
      <c r="D18">
        <v>1175.4000000000001</v>
      </c>
      <c r="E18">
        <v>15.6</v>
      </c>
      <c r="F18">
        <v>61</v>
      </c>
      <c r="G18" s="7">
        <v>248.3</v>
      </c>
      <c r="H18" s="7">
        <v>11.1</v>
      </c>
      <c r="I18">
        <v>1.56</v>
      </c>
      <c r="J18" s="2">
        <f t="shared" si="3"/>
        <v>1197.8044396483162</v>
      </c>
      <c r="K18">
        <v>10</v>
      </c>
      <c r="L18">
        <v>30</v>
      </c>
      <c r="M18" s="1">
        <f t="shared" si="0"/>
        <v>3.5934133189449489E+20</v>
      </c>
      <c r="N18">
        <v>244.74</v>
      </c>
      <c r="O18">
        <v>90</v>
      </c>
      <c r="P18" s="2">
        <f>SUM(K18:K25)/8</f>
        <v>30.75</v>
      </c>
      <c r="Q18" s="2">
        <f t="shared" si="4"/>
        <v>25.476527982991239</v>
      </c>
      <c r="R18" s="2">
        <f t="shared" si="5"/>
        <v>47.016000000000005</v>
      </c>
      <c r="S18" s="2">
        <f t="shared" si="1"/>
        <v>1197.8044396483162</v>
      </c>
      <c r="T18" s="7">
        <f t="shared" si="2"/>
        <v>3.5600000000000023</v>
      </c>
      <c r="W18" s="2">
        <f>SUM(R18:R25)</f>
        <v>374.22399999999999</v>
      </c>
      <c r="X18" t="s">
        <v>66</v>
      </c>
      <c r="Y18" t="s">
        <v>84</v>
      </c>
    </row>
    <row r="19" spans="1:25">
      <c r="A19" t="s">
        <v>85</v>
      </c>
      <c r="B19">
        <v>-157.85</v>
      </c>
      <c r="C19">
        <v>54.636000000000003</v>
      </c>
      <c r="D19">
        <v>1175.0999999999999</v>
      </c>
      <c r="E19">
        <v>15</v>
      </c>
      <c r="F19">
        <v>63.3</v>
      </c>
      <c r="G19" s="7">
        <v>242.6</v>
      </c>
      <c r="H19" s="7">
        <v>11.1</v>
      </c>
      <c r="I19">
        <v>1.27</v>
      </c>
      <c r="J19" s="2">
        <f t="shared" si="3"/>
        <v>1197.49872131252</v>
      </c>
      <c r="K19">
        <v>20</v>
      </c>
      <c r="L19">
        <v>30</v>
      </c>
      <c r="M19" s="1">
        <f t="shared" si="0"/>
        <v>7.184992327875119E+20</v>
      </c>
      <c r="N19">
        <v>242.05</v>
      </c>
      <c r="O19">
        <v>90</v>
      </c>
      <c r="P19" s="2"/>
      <c r="Q19" s="2">
        <f t="shared" si="4"/>
        <v>25.476527982991239</v>
      </c>
      <c r="R19" s="2">
        <f t="shared" si="5"/>
        <v>47.003999999999991</v>
      </c>
      <c r="S19" s="2">
        <f t="shared" si="1"/>
        <v>1197.49872131252</v>
      </c>
      <c r="T19" s="7">
        <f t="shared" si="2"/>
        <v>0.54999999999998295</v>
      </c>
      <c r="Y19" t="s">
        <v>85</v>
      </c>
    </row>
    <row r="20" spans="1:25">
      <c r="A20" t="s">
        <v>86</v>
      </c>
      <c r="B20">
        <v>-157.18</v>
      </c>
      <c r="C20">
        <v>54.801000000000002</v>
      </c>
      <c r="D20">
        <v>1174</v>
      </c>
      <c r="E20">
        <v>14.4</v>
      </c>
      <c r="F20">
        <v>65.900000000000006</v>
      </c>
      <c r="G20" s="7">
        <v>240.9</v>
      </c>
      <c r="H20" s="7">
        <v>9.3000000000000007</v>
      </c>
      <c r="I20">
        <v>1.52</v>
      </c>
      <c r="J20" s="2">
        <f t="shared" si="3"/>
        <v>1189.634596146376</v>
      </c>
      <c r="K20">
        <v>35</v>
      </c>
      <c r="L20">
        <v>30</v>
      </c>
      <c r="M20" s="1">
        <f t="shared" si="0"/>
        <v>1.2491163259536946E+21</v>
      </c>
      <c r="N20">
        <v>239.35</v>
      </c>
      <c r="O20">
        <v>90</v>
      </c>
      <c r="P20" s="2"/>
      <c r="Q20" s="2">
        <f t="shared" si="4"/>
        <v>25.332934330203919</v>
      </c>
      <c r="R20" s="2">
        <f t="shared" si="5"/>
        <v>46.96</v>
      </c>
      <c r="S20" s="2">
        <f t="shared" si="1"/>
        <v>1189.634596146376</v>
      </c>
      <c r="T20" s="7">
        <f t="shared" si="2"/>
        <v>1.5500000000000114</v>
      </c>
      <c r="Y20" t="s">
        <v>86</v>
      </c>
    </row>
    <row r="21" spans="1:25">
      <c r="A21" t="s">
        <v>87</v>
      </c>
      <c r="B21">
        <v>-156.52000000000001</v>
      </c>
      <c r="C21">
        <v>54.981000000000002</v>
      </c>
      <c r="D21">
        <v>1169.3</v>
      </c>
      <c r="E21">
        <v>14.4</v>
      </c>
      <c r="F21">
        <v>69</v>
      </c>
      <c r="G21" s="7">
        <v>239.9</v>
      </c>
      <c r="H21" s="7">
        <v>8</v>
      </c>
      <c r="I21">
        <v>1.64</v>
      </c>
      <c r="J21" s="2">
        <f t="shared" si="3"/>
        <v>1180.7896739352748</v>
      </c>
      <c r="K21">
        <v>55</v>
      </c>
      <c r="L21">
        <v>30</v>
      </c>
      <c r="M21" s="1">
        <f t="shared" si="0"/>
        <v>1.9483029619932033E+21</v>
      </c>
      <c r="N21">
        <v>236.2</v>
      </c>
      <c r="O21">
        <v>90</v>
      </c>
      <c r="P21" s="2"/>
      <c r="Q21" s="2">
        <f t="shared" si="4"/>
        <v>25.245652825093536</v>
      </c>
      <c r="R21" s="2">
        <f t="shared" si="5"/>
        <v>46.771999999999998</v>
      </c>
      <c r="S21" s="2">
        <f t="shared" si="1"/>
        <v>1180.7896739352748</v>
      </c>
      <c r="T21" s="7">
        <f t="shared" si="2"/>
        <v>3.7000000000000171</v>
      </c>
      <c r="Y21" t="s">
        <v>87</v>
      </c>
    </row>
    <row r="22" spans="1:25">
      <c r="A22" t="s">
        <v>88</v>
      </c>
      <c r="B22">
        <v>-155.88</v>
      </c>
      <c r="C22">
        <v>55.177999999999997</v>
      </c>
      <c r="D22">
        <v>1168.5</v>
      </c>
      <c r="E22">
        <v>14.2</v>
      </c>
      <c r="F22">
        <v>71.400000000000006</v>
      </c>
      <c r="G22" s="7">
        <v>232.2</v>
      </c>
      <c r="H22" s="7">
        <v>7.1</v>
      </c>
      <c r="I22">
        <v>1.34</v>
      </c>
      <c r="J22" s="2">
        <f t="shared" si="3"/>
        <v>1177.5280296922633</v>
      </c>
      <c r="K22">
        <v>42</v>
      </c>
      <c r="L22">
        <v>30</v>
      </c>
      <c r="M22" s="1">
        <f t="shared" si="0"/>
        <v>1.4836853174122518E+21</v>
      </c>
      <c r="N22">
        <v>233.42</v>
      </c>
      <c r="O22">
        <v>90</v>
      </c>
      <c r="P22" s="2"/>
      <c r="Q22" s="2">
        <f t="shared" si="4"/>
        <v>25.193154251011197</v>
      </c>
      <c r="R22" s="2">
        <f t="shared" si="5"/>
        <v>46.739999999999995</v>
      </c>
      <c r="S22" s="2">
        <f t="shared" si="1"/>
        <v>1177.5280296922633</v>
      </c>
      <c r="T22" s="7">
        <f t="shared" si="2"/>
        <v>-1.2199999999999989</v>
      </c>
      <c r="Y22" t="s">
        <v>88</v>
      </c>
    </row>
    <row r="23" spans="1:25">
      <c r="A23" t="s">
        <v>89</v>
      </c>
      <c r="B23">
        <v>-155.25</v>
      </c>
      <c r="C23">
        <v>55.392000000000003</v>
      </c>
      <c r="D23">
        <v>1162.5999999999999</v>
      </c>
      <c r="E23">
        <v>13.5</v>
      </c>
      <c r="F23">
        <v>63.1</v>
      </c>
      <c r="G23" s="7">
        <v>240.8</v>
      </c>
      <c r="H23" s="7">
        <v>6.5</v>
      </c>
      <c r="I23">
        <v>1.37</v>
      </c>
      <c r="J23" s="2">
        <f t="shared" si="3"/>
        <v>1170.1205972674768</v>
      </c>
      <c r="K23">
        <v>32</v>
      </c>
      <c r="L23">
        <v>30</v>
      </c>
      <c r="M23" s="1">
        <f t="shared" si="0"/>
        <v>1.1233157733767777E+21</v>
      </c>
      <c r="N23">
        <v>230.03</v>
      </c>
      <c r="O23">
        <v>90</v>
      </c>
      <c r="P23" s="2"/>
      <c r="Q23" s="2">
        <f t="shared" si="4"/>
        <v>25.161719363226322</v>
      </c>
      <c r="R23" s="2">
        <f t="shared" si="5"/>
        <v>46.503999999999998</v>
      </c>
      <c r="S23" s="2">
        <f t="shared" si="1"/>
        <v>1170.1205972674768</v>
      </c>
      <c r="T23" s="7">
        <f t="shared" si="2"/>
        <v>10.77000000000001</v>
      </c>
      <c r="Y23" t="s">
        <v>89</v>
      </c>
    </row>
    <row r="24" spans="1:25">
      <c r="A24" t="s">
        <v>90</v>
      </c>
      <c r="B24">
        <v>-154.63999999999999</v>
      </c>
      <c r="C24">
        <v>55.619</v>
      </c>
      <c r="D24">
        <v>1162.5</v>
      </c>
      <c r="E24">
        <v>13.1</v>
      </c>
      <c r="F24">
        <v>57.4</v>
      </c>
      <c r="G24" s="7">
        <v>240</v>
      </c>
      <c r="H24" s="7">
        <v>7</v>
      </c>
      <c r="I24">
        <v>0.74</v>
      </c>
      <c r="J24" s="2">
        <f t="shared" si="3"/>
        <v>1171.2288780402334</v>
      </c>
      <c r="K24">
        <v>27</v>
      </c>
      <c r="L24">
        <v>30</v>
      </c>
      <c r="M24" s="1">
        <f t="shared" si="0"/>
        <v>9.4869539121258902E+20</v>
      </c>
      <c r="N24">
        <v>227.08</v>
      </c>
      <c r="O24">
        <v>90</v>
      </c>
      <c r="P24" s="2"/>
      <c r="Q24" s="2">
        <f t="shared" si="4"/>
        <v>25.187717807316851</v>
      </c>
      <c r="R24" s="2">
        <f t="shared" si="5"/>
        <v>46.499999999999993</v>
      </c>
      <c r="S24" s="2">
        <f t="shared" si="1"/>
        <v>1171.2288780402334</v>
      </c>
      <c r="T24" s="7">
        <f t="shared" si="2"/>
        <v>12.919999999999987</v>
      </c>
      <c r="Y24" t="s">
        <v>90</v>
      </c>
    </row>
    <row r="25" spans="1:25">
      <c r="A25" t="s">
        <v>0</v>
      </c>
      <c r="B25">
        <v>-154.04</v>
      </c>
      <c r="C25">
        <v>55.862000000000002</v>
      </c>
      <c r="D25">
        <v>1168.2</v>
      </c>
      <c r="E25">
        <v>13.9</v>
      </c>
      <c r="F25">
        <v>60.9</v>
      </c>
      <c r="G25" s="7">
        <v>235.8</v>
      </c>
      <c r="H25" s="7">
        <v>7.4</v>
      </c>
      <c r="I25">
        <v>0.86</v>
      </c>
      <c r="J25" s="2">
        <f t="shared" si="3"/>
        <v>1178.0100108093939</v>
      </c>
      <c r="K25">
        <v>25</v>
      </c>
      <c r="L25">
        <v>30</v>
      </c>
      <c r="M25" s="1">
        <f t="shared" si="0"/>
        <v>8.835075081070455E+20</v>
      </c>
      <c r="N25">
        <v>223.77</v>
      </c>
      <c r="O25">
        <v>90</v>
      </c>
      <c r="P25" s="2"/>
      <c r="Q25" s="2">
        <f t="shared" si="4"/>
        <v>25.209938598043866</v>
      </c>
      <c r="R25" s="2">
        <f t="shared" si="5"/>
        <v>46.728000000000002</v>
      </c>
      <c r="S25" s="2">
        <f t="shared" si="1"/>
        <v>1178.0100108093939</v>
      </c>
      <c r="T25" s="7">
        <f t="shared" si="2"/>
        <v>12.030000000000001</v>
      </c>
      <c r="Y25" t="s">
        <v>0</v>
      </c>
    </row>
    <row r="26" spans="1:25">
      <c r="A26" t="s">
        <v>91</v>
      </c>
      <c r="B26">
        <v>-158.66</v>
      </c>
      <c r="C26">
        <v>54.698999999999998</v>
      </c>
      <c r="D26">
        <v>1145.7</v>
      </c>
      <c r="E26">
        <v>21.4</v>
      </c>
      <c r="F26">
        <v>86.2</v>
      </c>
      <c r="G26" s="7">
        <v>247.4</v>
      </c>
      <c r="H26" s="7">
        <v>14.3</v>
      </c>
      <c r="I26">
        <v>0.17</v>
      </c>
      <c r="J26" s="2">
        <f t="shared" si="3"/>
        <v>1182.3282063850377</v>
      </c>
      <c r="K26">
        <v>8</v>
      </c>
      <c r="L26">
        <v>40</v>
      </c>
      <c r="M26" s="1">
        <f t="shared" si="0"/>
        <v>3.7834502604321201E+20</v>
      </c>
      <c r="N26">
        <v>244.74</v>
      </c>
      <c r="O26">
        <v>90</v>
      </c>
      <c r="P26" s="2">
        <f>SUM(K26:K33)/8</f>
        <v>24.125</v>
      </c>
      <c r="Q26" s="2">
        <f t="shared" si="4"/>
        <v>25.799253870669407</v>
      </c>
      <c r="R26" s="2">
        <f t="shared" si="5"/>
        <v>45.828000000000003</v>
      </c>
      <c r="S26" s="2">
        <f t="shared" si="1"/>
        <v>1182.3282063850377</v>
      </c>
      <c r="T26" s="7">
        <f t="shared" si="2"/>
        <v>2.6599999999999966</v>
      </c>
      <c r="W26" s="2">
        <f>SUM(R26:R33)</f>
        <v>363.78400000000005</v>
      </c>
      <c r="X26" t="s">
        <v>67</v>
      </c>
      <c r="Y26" t="s">
        <v>91</v>
      </c>
    </row>
    <row r="27" spans="1:25">
      <c r="A27" t="s">
        <v>92</v>
      </c>
      <c r="B27">
        <v>-158</v>
      </c>
      <c r="C27">
        <v>54.843000000000004</v>
      </c>
      <c r="D27">
        <v>1144.3</v>
      </c>
      <c r="E27">
        <v>20.6</v>
      </c>
      <c r="F27">
        <v>88.1</v>
      </c>
      <c r="G27" s="7">
        <v>241</v>
      </c>
      <c r="H27" s="7">
        <v>14</v>
      </c>
      <c r="I27">
        <v>0.13</v>
      </c>
      <c r="J27" s="2">
        <f t="shared" si="3"/>
        <v>1179.3258842756668</v>
      </c>
      <c r="K27">
        <v>15</v>
      </c>
      <c r="L27">
        <v>40</v>
      </c>
      <c r="M27" s="1">
        <f t="shared" si="0"/>
        <v>7.075955305654E+20</v>
      </c>
      <c r="N27">
        <v>242.05</v>
      </c>
      <c r="O27">
        <v>90</v>
      </c>
      <c r="P27" s="2"/>
      <c r="Q27" s="2">
        <f t="shared" si="4"/>
        <v>25.765225121813923</v>
      </c>
      <c r="R27" s="2">
        <f t="shared" si="5"/>
        <v>45.771999999999998</v>
      </c>
      <c r="S27" s="2">
        <f t="shared" si="1"/>
        <v>1179.3258842756668</v>
      </c>
      <c r="T27" s="7">
        <f t="shared" si="2"/>
        <v>-1.0500000000000114</v>
      </c>
      <c r="Y27" t="s">
        <v>92</v>
      </c>
    </row>
    <row r="28" spans="1:25">
      <c r="A28" t="s">
        <v>93</v>
      </c>
      <c r="B28">
        <v>-157.34</v>
      </c>
      <c r="C28">
        <v>55.005000000000003</v>
      </c>
      <c r="D28">
        <v>1143.5</v>
      </c>
      <c r="E28">
        <v>19.100000000000001</v>
      </c>
      <c r="F28">
        <v>90.9</v>
      </c>
      <c r="G28" s="7">
        <v>237.9</v>
      </c>
      <c r="H28" s="7">
        <v>11.7</v>
      </c>
      <c r="I28">
        <v>0.18</v>
      </c>
      <c r="J28" s="2">
        <f t="shared" si="3"/>
        <v>1167.7591922503855</v>
      </c>
      <c r="K28">
        <v>25</v>
      </c>
      <c r="L28">
        <v>40</v>
      </c>
      <c r="M28" s="1">
        <f t="shared" si="0"/>
        <v>1.1677591922503854E+21</v>
      </c>
      <c r="N28">
        <v>239.35</v>
      </c>
      <c r="O28">
        <v>90</v>
      </c>
      <c r="P28" s="2"/>
      <c r="Q28" s="2">
        <f t="shared" si="4"/>
        <v>25.530371496510394</v>
      </c>
      <c r="R28" s="2">
        <f t="shared" si="5"/>
        <v>45.74</v>
      </c>
      <c r="S28" s="2">
        <f t="shared" si="1"/>
        <v>1167.7591922503855</v>
      </c>
      <c r="T28" s="7">
        <f t="shared" si="2"/>
        <v>-1.4499999999999886</v>
      </c>
      <c r="Y28" t="s">
        <v>93</v>
      </c>
    </row>
    <row r="29" spans="1:25">
      <c r="A29" t="s">
        <v>94</v>
      </c>
      <c r="B29">
        <v>-156.69999999999999</v>
      </c>
      <c r="C29">
        <v>55.18</v>
      </c>
      <c r="D29">
        <v>1136.8</v>
      </c>
      <c r="E29">
        <v>18.5</v>
      </c>
      <c r="F29">
        <v>94.4</v>
      </c>
      <c r="G29" s="7">
        <v>239.8</v>
      </c>
      <c r="H29" s="7">
        <v>9.9</v>
      </c>
      <c r="I29">
        <v>0.49</v>
      </c>
      <c r="J29" s="2">
        <f t="shared" si="3"/>
        <v>1153.9810301945461</v>
      </c>
      <c r="K29">
        <v>47</v>
      </c>
      <c r="L29">
        <v>40</v>
      </c>
      <c r="M29" s="1">
        <f t="shared" si="0"/>
        <v>2.1694843367657471E+21</v>
      </c>
      <c r="N29">
        <v>236.2</v>
      </c>
      <c r="O29">
        <v>90</v>
      </c>
      <c r="P29" s="2"/>
      <c r="Q29" s="2">
        <f t="shared" si="4"/>
        <v>25.377837574651348</v>
      </c>
      <c r="R29" s="2">
        <f t="shared" si="5"/>
        <v>45.472000000000001</v>
      </c>
      <c r="S29" s="2">
        <f t="shared" si="1"/>
        <v>1153.9810301945461</v>
      </c>
      <c r="T29" s="7">
        <f t="shared" si="2"/>
        <v>3.6000000000000227</v>
      </c>
      <c r="Y29" t="s">
        <v>94</v>
      </c>
    </row>
    <row r="30" spans="1:25">
      <c r="A30" t="s">
        <v>95</v>
      </c>
      <c r="B30">
        <v>-156.07</v>
      </c>
      <c r="C30">
        <v>55.372999999999998</v>
      </c>
      <c r="D30">
        <v>1135.0999999999999</v>
      </c>
      <c r="E30">
        <v>17.600000000000001</v>
      </c>
      <c r="F30">
        <v>96.7</v>
      </c>
      <c r="G30" s="7">
        <v>227</v>
      </c>
      <c r="H30" s="7">
        <v>8</v>
      </c>
      <c r="I30">
        <v>0.41</v>
      </c>
      <c r="J30" s="2">
        <f t="shared" si="3"/>
        <v>1146.2536208705467</v>
      </c>
      <c r="K30">
        <v>35</v>
      </c>
      <c r="L30">
        <v>40</v>
      </c>
      <c r="M30" s="1">
        <f t="shared" si="0"/>
        <v>1.6047550692187654E+21</v>
      </c>
      <c r="N30">
        <v>233.42</v>
      </c>
      <c r="O30">
        <v>90</v>
      </c>
      <c r="P30" s="2"/>
      <c r="Q30" s="2">
        <f t="shared" si="4"/>
        <v>25.245652825093536</v>
      </c>
      <c r="R30" s="2">
        <f t="shared" si="5"/>
        <v>45.403999999999989</v>
      </c>
      <c r="S30" s="2">
        <f t="shared" si="1"/>
        <v>1146.2536208705467</v>
      </c>
      <c r="T30" s="7">
        <f t="shared" si="2"/>
        <v>-6.4199999999999875</v>
      </c>
      <c r="Y30" t="s">
        <v>95</v>
      </c>
    </row>
    <row r="31" spans="1:25">
      <c r="A31" t="s">
        <v>96</v>
      </c>
      <c r="B31">
        <v>-155.46</v>
      </c>
      <c r="C31">
        <v>55.582000000000001</v>
      </c>
      <c r="D31">
        <v>1127.7</v>
      </c>
      <c r="E31">
        <v>16.8</v>
      </c>
      <c r="F31">
        <v>88.8</v>
      </c>
      <c r="G31" s="7">
        <v>237.6</v>
      </c>
      <c r="H31" s="7">
        <v>7.6</v>
      </c>
      <c r="I31">
        <v>0.41</v>
      </c>
      <c r="J31" s="2">
        <f t="shared" si="3"/>
        <v>1137.6925443373527</v>
      </c>
      <c r="K31">
        <v>25</v>
      </c>
      <c r="L31">
        <v>40</v>
      </c>
      <c r="M31" s="1">
        <f t="shared" si="0"/>
        <v>1.1376925443373527E+21</v>
      </c>
      <c r="N31">
        <v>230.03</v>
      </c>
      <c r="O31">
        <v>90</v>
      </c>
      <c r="P31" s="2"/>
      <c r="Q31" s="2">
        <f t="shared" si="4"/>
        <v>25.221524881115382</v>
      </c>
      <c r="R31" s="2">
        <f t="shared" si="5"/>
        <v>45.108000000000004</v>
      </c>
      <c r="S31" s="2">
        <f t="shared" si="1"/>
        <v>1137.6925443373527</v>
      </c>
      <c r="T31" s="7">
        <f t="shared" si="2"/>
        <v>7.5699999999999932</v>
      </c>
      <c r="Y31" t="s">
        <v>96</v>
      </c>
    </row>
    <row r="32" spans="1:25">
      <c r="A32" t="s">
        <v>97</v>
      </c>
      <c r="B32">
        <v>-154.86000000000001</v>
      </c>
      <c r="C32">
        <v>55.802999999999997</v>
      </c>
      <c r="D32">
        <v>1127.8</v>
      </c>
      <c r="E32">
        <v>16.600000000000001</v>
      </c>
      <c r="F32">
        <v>82.8</v>
      </c>
      <c r="G32" s="7">
        <v>242.1</v>
      </c>
      <c r="H32" s="7">
        <v>8.1999999999999993</v>
      </c>
      <c r="I32">
        <v>0.45</v>
      </c>
      <c r="J32" s="2">
        <f t="shared" si="3"/>
        <v>1139.447737450068</v>
      </c>
      <c r="K32">
        <v>20</v>
      </c>
      <c r="L32">
        <v>40</v>
      </c>
      <c r="M32" s="1">
        <f t="shared" si="0"/>
        <v>9.1155818996005444E+20</v>
      </c>
      <c r="N32">
        <v>227.08</v>
      </c>
      <c r="O32">
        <v>90</v>
      </c>
      <c r="P32" s="2"/>
      <c r="Q32" s="2">
        <f t="shared" si="4"/>
        <v>25.258195988873648</v>
      </c>
      <c r="R32" s="2">
        <f t="shared" si="5"/>
        <v>45.111999999999995</v>
      </c>
      <c r="S32" s="2">
        <f t="shared" si="1"/>
        <v>1139.447737450068</v>
      </c>
      <c r="T32" s="7">
        <f t="shared" si="2"/>
        <v>15.019999999999982</v>
      </c>
      <c r="Y32" t="s">
        <v>97</v>
      </c>
    </row>
    <row r="33" spans="1:25">
      <c r="A33" t="s">
        <v>1</v>
      </c>
      <c r="B33">
        <v>-154.28</v>
      </c>
      <c r="C33">
        <v>56.04</v>
      </c>
      <c r="D33">
        <v>1133.7</v>
      </c>
      <c r="E33">
        <v>17.3</v>
      </c>
      <c r="F33">
        <v>85.4</v>
      </c>
      <c r="G33" s="7">
        <v>236.1</v>
      </c>
      <c r="H33" s="7">
        <v>8.4</v>
      </c>
      <c r="I33">
        <v>0.28000000000000003</v>
      </c>
      <c r="J33" s="2">
        <f t="shared" si="3"/>
        <v>1145.992013027402</v>
      </c>
      <c r="K33">
        <v>18</v>
      </c>
      <c r="L33">
        <v>40</v>
      </c>
      <c r="M33" s="1">
        <f t="shared" si="0"/>
        <v>8.2511424937972938E+20</v>
      </c>
      <c r="N33">
        <v>223.77</v>
      </c>
      <c r="O33">
        <v>90</v>
      </c>
      <c r="P33" s="2"/>
      <c r="Q33" s="2">
        <f t="shared" si="4"/>
        <v>25.271059650423435</v>
      </c>
      <c r="R33" s="2">
        <f t="shared" si="5"/>
        <v>45.347999999999999</v>
      </c>
      <c r="S33" s="2">
        <f t="shared" si="1"/>
        <v>1145.992013027402</v>
      </c>
      <c r="T33" s="7">
        <f t="shared" si="2"/>
        <v>12.329999999999984</v>
      </c>
      <c r="Y33" t="s">
        <v>1</v>
      </c>
    </row>
    <row r="34" spans="1:25">
      <c r="A34" t="s">
        <v>98</v>
      </c>
      <c r="B34">
        <v>-158.79</v>
      </c>
      <c r="C34">
        <v>54.908999999999999</v>
      </c>
      <c r="D34">
        <v>1115.9000000000001</v>
      </c>
      <c r="E34">
        <v>28.1</v>
      </c>
      <c r="F34">
        <v>111.3</v>
      </c>
      <c r="G34" s="7">
        <v>245.9</v>
      </c>
      <c r="H34" s="7">
        <v>16.899999999999999</v>
      </c>
      <c r="I34">
        <v>7.0000000000000007E-2</v>
      </c>
      <c r="J34" s="2">
        <f t="shared" si="3"/>
        <v>1166.2591889716896</v>
      </c>
      <c r="K34">
        <v>5</v>
      </c>
      <c r="L34">
        <v>40</v>
      </c>
      <c r="M34" s="1">
        <f t="shared" ref="M34:M65" si="7">1000000000000000*J34*L34*K34</f>
        <v>2.3325183779433791E+20</v>
      </c>
      <c r="N34">
        <v>244.74</v>
      </c>
      <c r="O34">
        <v>90</v>
      </c>
      <c r="P34" s="2">
        <f>SUM(K34:K41)/8</f>
        <v>17.125</v>
      </c>
      <c r="Q34" s="2">
        <f t="shared" si="4"/>
        <v>26.128219127423819</v>
      </c>
      <c r="R34" s="2">
        <f t="shared" si="5"/>
        <v>44.636000000000003</v>
      </c>
      <c r="S34" s="2">
        <f t="shared" ref="S34:S65" si="8">Q34*R34</f>
        <v>1166.2591889716896</v>
      </c>
      <c r="T34" s="7">
        <f t="shared" ref="T34:T65" si="9">G34-N34</f>
        <v>1.1599999999999966</v>
      </c>
      <c r="W34" s="2">
        <f>SUM(R34:R41)</f>
        <v>353.33599999999996</v>
      </c>
      <c r="X34" t="s">
        <v>68</v>
      </c>
      <c r="Y34" t="s">
        <v>98</v>
      </c>
    </row>
    <row r="35" spans="1:25">
      <c r="A35" t="s">
        <v>99</v>
      </c>
      <c r="B35">
        <v>-158.13999999999999</v>
      </c>
      <c r="C35">
        <v>55.051000000000002</v>
      </c>
      <c r="D35">
        <v>1113.5</v>
      </c>
      <c r="E35">
        <v>27</v>
      </c>
      <c r="F35">
        <v>113.1</v>
      </c>
      <c r="G35" s="7">
        <v>239.2</v>
      </c>
      <c r="H35" s="7">
        <v>16.2</v>
      </c>
      <c r="I35">
        <v>0.17</v>
      </c>
      <c r="J35" s="2">
        <f t="shared" si="3"/>
        <v>1159.5340880929052</v>
      </c>
      <c r="K35">
        <v>10</v>
      </c>
      <c r="L35">
        <v>40</v>
      </c>
      <c r="M35" s="1">
        <f t="shared" si="7"/>
        <v>4.6381363523716212E+20</v>
      </c>
      <c r="N35">
        <v>242.05</v>
      </c>
      <c r="O35">
        <v>90</v>
      </c>
      <c r="P35" s="2"/>
      <c r="Q35" s="2">
        <f t="shared" si="4"/>
        <v>26.033544860639992</v>
      </c>
      <c r="R35" s="2">
        <f t="shared" si="5"/>
        <v>44.54</v>
      </c>
      <c r="S35" s="2">
        <f t="shared" si="8"/>
        <v>1159.5340880929052</v>
      </c>
      <c r="T35" s="7">
        <f t="shared" si="9"/>
        <v>-2.8500000000000227</v>
      </c>
      <c r="Y35" t="s">
        <v>99</v>
      </c>
    </row>
    <row r="36" spans="1:25">
      <c r="A36" t="s">
        <v>100</v>
      </c>
      <c r="B36">
        <v>-157.5</v>
      </c>
      <c r="C36">
        <v>55.207999999999998</v>
      </c>
      <c r="D36">
        <v>1113.0999999999999</v>
      </c>
      <c r="E36">
        <v>24.7</v>
      </c>
      <c r="F36">
        <v>116.1</v>
      </c>
      <c r="G36" s="7">
        <v>234</v>
      </c>
      <c r="H36" s="7">
        <v>13.9</v>
      </c>
      <c r="I36">
        <v>0.18</v>
      </c>
      <c r="J36" s="2">
        <f t="shared" si="3"/>
        <v>1146.6737188989109</v>
      </c>
      <c r="K36">
        <v>20</v>
      </c>
      <c r="L36">
        <v>40</v>
      </c>
      <c r="M36" s="1">
        <f t="shared" si="7"/>
        <v>9.1733897511912879E+20</v>
      </c>
      <c r="N36">
        <v>239.35</v>
      </c>
      <c r="O36">
        <v>90</v>
      </c>
      <c r="P36" s="2"/>
      <c r="Q36" s="2">
        <f t="shared" si="4"/>
        <v>25.754058909776997</v>
      </c>
      <c r="R36" s="2">
        <f t="shared" si="5"/>
        <v>44.523999999999994</v>
      </c>
      <c r="S36" s="2">
        <f t="shared" si="8"/>
        <v>1146.6737188989109</v>
      </c>
      <c r="T36" s="7">
        <f t="shared" si="9"/>
        <v>-5.3499999999999943</v>
      </c>
      <c r="Y36" t="s">
        <v>100</v>
      </c>
    </row>
    <row r="37" spans="1:25">
      <c r="A37" t="s">
        <v>101</v>
      </c>
      <c r="B37">
        <v>-156.88</v>
      </c>
      <c r="C37">
        <v>55.38</v>
      </c>
      <c r="D37">
        <v>1104.4000000000001</v>
      </c>
      <c r="E37">
        <v>22.9</v>
      </c>
      <c r="F37">
        <v>119.3</v>
      </c>
      <c r="G37" s="7">
        <v>240.1</v>
      </c>
      <c r="H37" s="7">
        <v>11.4</v>
      </c>
      <c r="I37">
        <v>0.18</v>
      </c>
      <c r="J37" s="2">
        <f t="shared" si="3"/>
        <v>1126.6236988525518</v>
      </c>
      <c r="K37">
        <v>35</v>
      </c>
      <c r="L37">
        <v>40</v>
      </c>
      <c r="M37" s="1">
        <f t="shared" si="7"/>
        <v>1.5772731783935725E+21</v>
      </c>
      <c r="N37">
        <v>236.2</v>
      </c>
      <c r="O37">
        <v>90</v>
      </c>
      <c r="P37" s="2"/>
      <c r="Q37" s="2">
        <f t="shared" si="4"/>
        <v>25.503071777719843</v>
      </c>
      <c r="R37" s="2">
        <f t="shared" si="5"/>
        <v>44.176000000000002</v>
      </c>
      <c r="S37" s="2">
        <f t="shared" si="8"/>
        <v>1126.6236988525518</v>
      </c>
      <c r="T37" s="7">
        <f t="shared" si="9"/>
        <v>3.9000000000000057</v>
      </c>
      <c r="Y37" t="s">
        <v>101</v>
      </c>
    </row>
    <row r="38" spans="1:25">
      <c r="A38" t="s">
        <v>102</v>
      </c>
      <c r="B38">
        <v>-156.26</v>
      </c>
      <c r="C38">
        <v>55.567999999999998</v>
      </c>
      <c r="D38">
        <v>1101.5999999999999</v>
      </c>
      <c r="E38">
        <v>22.1</v>
      </c>
      <c r="F38">
        <v>121.6</v>
      </c>
      <c r="G38" s="7">
        <v>229.3</v>
      </c>
      <c r="H38" s="7">
        <v>10.3</v>
      </c>
      <c r="I38">
        <v>0.23</v>
      </c>
      <c r="J38" s="2">
        <f t="shared" si="3"/>
        <v>1119.6403104458684</v>
      </c>
      <c r="K38">
        <v>25</v>
      </c>
      <c r="L38">
        <v>40</v>
      </c>
      <c r="M38" s="1">
        <f t="shared" si="7"/>
        <v>1.1196403104458684E+21</v>
      </c>
      <c r="N38">
        <v>233.42</v>
      </c>
      <c r="O38">
        <v>90</v>
      </c>
      <c r="P38" s="2"/>
      <c r="Q38" s="2">
        <f t="shared" si="4"/>
        <v>25.409411547881909</v>
      </c>
      <c r="R38" s="2">
        <f t="shared" si="5"/>
        <v>44.064</v>
      </c>
      <c r="S38" s="2">
        <f t="shared" si="8"/>
        <v>1119.6403104458684</v>
      </c>
      <c r="T38" s="7">
        <f t="shared" si="9"/>
        <v>-4.1199999999999761</v>
      </c>
      <c r="Y38" t="s">
        <v>102</v>
      </c>
    </row>
    <row r="39" spans="1:25">
      <c r="A39" t="s">
        <v>103</v>
      </c>
      <c r="B39">
        <v>-155.66999999999999</v>
      </c>
      <c r="C39">
        <v>55.771000000000001</v>
      </c>
      <c r="D39">
        <v>1092.7</v>
      </c>
      <c r="E39">
        <v>20</v>
      </c>
      <c r="F39">
        <v>113.6</v>
      </c>
      <c r="G39" s="7">
        <v>234.1</v>
      </c>
      <c r="H39" s="7">
        <v>8.8000000000000007</v>
      </c>
      <c r="I39">
        <v>0.01</v>
      </c>
      <c r="J39" s="2">
        <f t="shared" si="3"/>
        <v>1105.7141314059647</v>
      </c>
      <c r="K39">
        <v>18</v>
      </c>
      <c r="L39">
        <v>40</v>
      </c>
      <c r="M39" s="1">
        <f t="shared" si="7"/>
        <v>7.961141746122946E+20</v>
      </c>
      <c r="N39">
        <v>230.03</v>
      </c>
      <c r="O39">
        <v>90</v>
      </c>
      <c r="P39" s="2"/>
      <c r="Q39" s="2">
        <f t="shared" si="4"/>
        <v>25.297751702342016</v>
      </c>
      <c r="R39" s="2">
        <f t="shared" si="5"/>
        <v>43.707999999999998</v>
      </c>
      <c r="S39" s="2">
        <f t="shared" si="8"/>
        <v>1105.7141314059647</v>
      </c>
      <c r="T39" s="7">
        <f t="shared" si="9"/>
        <v>4.0699999999999932</v>
      </c>
      <c r="Y39" t="s">
        <v>103</v>
      </c>
    </row>
    <row r="40" spans="1:25">
      <c r="A40" t="s">
        <v>104</v>
      </c>
      <c r="B40">
        <v>-155.09</v>
      </c>
      <c r="C40">
        <v>55.987000000000002</v>
      </c>
      <c r="D40">
        <v>1093</v>
      </c>
      <c r="E40">
        <v>20.5</v>
      </c>
      <c r="F40">
        <v>107.9</v>
      </c>
      <c r="G40" s="7">
        <v>241.5</v>
      </c>
      <c r="H40" s="7">
        <v>9.8000000000000007</v>
      </c>
      <c r="I40">
        <v>0.1</v>
      </c>
      <c r="J40" s="2">
        <f t="shared" si="3"/>
        <v>1109.1829315506168</v>
      </c>
      <c r="K40">
        <v>13</v>
      </c>
      <c r="L40">
        <v>40</v>
      </c>
      <c r="M40" s="1">
        <f t="shared" si="7"/>
        <v>5.7677512440632076E+20</v>
      </c>
      <c r="N40">
        <v>227.08</v>
      </c>
      <c r="O40">
        <v>90</v>
      </c>
      <c r="P40" s="2"/>
      <c r="Q40" s="2">
        <f t="shared" si="4"/>
        <v>25.370149395027834</v>
      </c>
      <c r="R40" s="2">
        <f t="shared" si="5"/>
        <v>43.719999999999992</v>
      </c>
      <c r="S40" s="2">
        <f t="shared" si="8"/>
        <v>1109.1829315506168</v>
      </c>
      <c r="T40" s="7">
        <f t="shared" si="9"/>
        <v>14.419999999999987</v>
      </c>
      <c r="Y40" t="s">
        <v>104</v>
      </c>
    </row>
    <row r="41" spans="1:25">
      <c r="A41" t="s">
        <v>2</v>
      </c>
      <c r="B41">
        <v>-154.52000000000001</v>
      </c>
      <c r="C41">
        <v>56.218000000000004</v>
      </c>
      <c r="D41">
        <v>1099.2</v>
      </c>
      <c r="E41">
        <v>21.2</v>
      </c>
      <c r="F41">
        <v>109.9</v>
      </c>
      <c r="G41" s="7">
        <v>234.8</v>
      </c>
      <c r="H41" s="7">
        <v>9.6</v>
      </c>
      <c r="I41">
        <v>0.09</v>
      </c>
      <c r="J41" s="2">
        <f t="shared" si="3"/>
        <v>1114.809455964152</v>
      </c>
      <c r="K41">
        <v>11</v>
      </c>
      <c r="L41">
        <v>40</v>
      </c>
      <c r="M41" s="1">
        <f t="shared" si="7"/>
        <v>4.9051616062422686E+20</v>
      </c>
      <c r="N41">
        <v>223.77</v>
      </c>
      <c r="O41">
        <v>90</v>
      </c>
      <c r="P41" s="2"/>
      <c r="Q41" s="2">
        <f t="shared" si="4"/>
        <v>25.355018558136642</v>
      </c>
      <c r="R41" s="2">
        <f t="shared" si="5"/>
        <v>43.968000000000004</v>
      </c>
      <c r="S41" s="2">
        <f t="shared" si="8"/>
        <v>1114.809455964152</v>
      </c>
      <c r="T41" s="7">
        <f t="shared" si="9"/>
        <v>11.030000000000001</v>
      </c>
      <c r="Y41" t="s">
        <v>2</v>
      </c>
    </row>
    <row r="42" spans="1:25">
      <c r="A42" t="s">
        <v>105</v>
      </c>
      <c r="B42">
        <v>-158.93</v>
      </c>
      <c r="C42">
        <v>55.12</v>
      </c>
      <c r="D42">
        <v>1086.2</v>
      </c>
      <c r="E42">
        <v>35.700000000000003</v>
      </c>
      <c r="F42">
        <v>136.30000000000001</v>
      </c>
      <c r="G42" s="7">
        <v>244</v>
      </c>
      <c r="H42" s="7">
        <v>17.899999999999999</v>
      </c>
      <c r="I42">
        <v>0.06</v>
      </c>
      <c r="J42" s="2">
        <f t="shared" si="3"/>
        <v>1141.4442149380804</v>
      </c>
      <c r="K42">
        <v>4</v>
      </c>
      <c r="L42">
        <v>50</v>
      </c>
      <c r="M42" s="1">
        <f t="shared" si="7"/>
        <v>2.2828884298761611E+20</v>
      </c>
      <c r="N42">
        <v>244.74</v>
      </c>
      <c r="O42">
        <v>90</v>
      </c>
      <c r="P42" s="2">
        <f>SUM(K42:K49)/8</f>
        <v>11</v>
      </c>
      <c r="Q42" s="2">
        <f t="shared" si="4"/>
        <v>26.271501908904444</v>
      </c>
      <c r="R42" s="2">
        <f t="shared" si="5"/>
        <v>43.448000000000008</v>
      </c>
      <c r="S42" s="2">
        <f t="shared" si="8"/>
        <v>1141.4442149380804</v>
      </c>
      <c r="T42" s="7">
        <f t="shared" si="9"/>
        <v>-0.74000000000000909</v>
      </c>
      <c r="W42" s="2">
        <f>SUM(R42:R49)</f>
        <v>342.9</v>
      </c>
      <c r="X42" t="s">
        <v>69</v>
      </c>
      <c r="Y42" t="s">
        <v>105</v>
      </c>
    </row>
    <row r="43" spans="1:25">
      <c r="A43" t="s">
        <v>106</v>
      </c>
      <c r="B43">
        <v>-158.29</v>
      </c>
      <c r="C43">
        <v>55.258000000000003</v>
      </c>
      <c r="D43">
        <v>1082.7</v>
      </c>
      <c r="E43">
        <v>34.4</v>
      </c>
      <c r="F43">
        <v>137.9</v>
      </c>
      <c r="G43" s="7">
        <v>237.6</v>
      </c>
      <c r="H43" s="7">
        <v>16.600000000000001</v>
      </c>
      <c r="I43">
        <v>0.18</v>
      </c>
      <c r="J43" s="2">
        <f t="shared" si="3"/>
        <v>1129.7794096788878</v>
      </c>
      <c r="K43">
        <v>10</v>
      </c>
      <c r="L43">
        <v>50</v>
      </c>
      <c r="M43" s="1">
        <f t="shared" si="7"/>
        <v>5.6488970483944391E+20</v>
      </c>
      <c r="N43">
        <v>242.05</v>
      </c>
      <c r="O43">
        <v>90</v>
      </c>
      <c r="P43" s="2"/>
      <c r="Q43" s="2">
        <f t="shared" si="4"/>
        <v>26.087083441370826</v>
      </c>
      <c r="R43" s="2">
        <f t="shared" si="5"/>
        <v>43.308</v>
      </c>
      <c r="S43" s="2">
        <f t="shared" si="8"/>
        <v>1129.7794096788878</v>
      </c>
      <c r="T43" s="7">
        <f t="shared" si="9"/>
        <v>-4.4500000000000171</v>
      </c>
      <c r="Y43" t="s">
        <v>106</v>
      </c>
    </row>
    <row r="44" spans="1:25">
      <c r="A44" t="s">
        <v>107</v>
      </c>
      <c r="B44">
        <v>-157.66999999999999</v>
      </c>
      <c r="C44">
        <v>55.411999999999999</v>
      </c>
      <c r="D44">
        <v>1082.7</v>
      </c>
      <c r="E44">
        <v>31.4</v>
      </c>
      <c r="F44">
        <v>140.80000000000001</v>
      </c>
      <c r="G44" s="7">
        <v>230.5</v>
      </c>
      <c r="H44" s="7">
        <v>15.7</v>
      </c>
      <c r="I44">
        <v>0.16</v>
      </c>
      <c r="J44" s="2">
        <f t="shared" si="3"/>
        <v>1124.6526854803301</v>
      </c>
      <c r="K44">
        <v>15</v>
      </c>
      <c r="L44">
        <v>50</v>
      </c>
      <c r="M44" s="1">
        <f t="shared" si="7"/>
        <v>8.434895141102475E+20</v>
      </c>
      <c r="N44">
        <v>239.35</v>
      </c>
      <c r="O44">
        <v>90</v>
      </c>
      <c r="P44" s="2"/>
      <c r="Q44" s="2">
        <f t="shared" si="4"/>
        <v>25.968705215672163</v>
      </c>
      <c r="R44" s="2">
        <f t="shared" si="5"/>
        <v>43.308</v>
      </c>
      <c r="S44" s="2">
        <f t="shared" si="8"/>
        <v>1124.6526854803301</v>
      </c>
      <c r="T44" s="7">
        <f t="shared" si="9"/>
        <v>-8.8499999999999943</v>
      </c>
      <c r="Y44" t="s">
        <v>107</v>
      </c>
    </row>
    <row r="45" spans="1:25">
      <c r="A45" t="s">
        <v>108</v>
      </c>
      <c r="B45">
        <v>-157.05000000000001</v>
      </c>
      <c r="C45">
        <v>55.58</v>
      </c>
      <c r="D45">
        <v>1072</v>
      </c>
      <c r="E45">
        <v>28.6</v>
      </c>
      <c r="F45">
        <v>143.9</v>
      </c>
      <c r="G45" s="7">
        <v>237.5</v>
      </c>
      <c r="H45" s="7">
        <v>13.4</v>
      </c>
      <c r="I45">
        <v>0.19</v>
      </c>
      <c r="J45" s="2">
        <f t="shared" si="3"/>
        <v>1101.9964874195712</v>
      </c>
      <c r="K45">
        <v>20</v>
      </c>
      <c r="L45">
        <v>50</v>
      </c>
      <c r="M45" s="1">
        <f t="shared" si="7"/>
        <v>1.1019964874195712E+21</v>
      </c>
      <c r="N45">
        <v>236.2</v>
      </c>
      <c r="O45">
        <v>90</v>
      </c>
      <c r="P45" s="2"/>
      <c r="Q45" s="2">
        <f t="shared" si="4"/>
        <v>25.69954494915045</v>
      </c>
      <c r="R45" s="2">
        <f t="shared" si="5"/>
        <v>42.879999999999995</v>
      </c>
      <c r="S45" s="2">
        <f t="shared" si="8"/>
        <v>1101.9964874195712</v>
      </c>
      <c r="T45" s="7">
        <f t="shared" si="9"/>
        <v>1.3000000000000114</v>
      </c>
      <c r="Y45" t="s">
        <v>108</v>
      </c>
    </row>
    <row r="46" spans="1:25">
      <c r="A46" t="s">
        <v>109</v>
      </c>
      <c r="B46">
        <v>-156.46</v>
      </c>
      <c r="C46">
        <v>55.762999999999998</v>
      </c>
      <c r="D46">
        <v>1068.0999999999999</v>
      </c>
      <c r="E46">
        <v>26.7</v>
      </c>
      <c r="F46">
        <v>146.5</v>
      </c>
      <c r="G46" s="7">
        <v>229.7</v>
      </c>
      <c r="H46" s="7">
        <v>12.8</v>
      </c>
      <c r="I46">
        <v>0.21</v>
      </c>
      <c r="J46" s="2">
        <f t="shared" si="3"/>
        <v>1095.3152995410883</v>
      </c>
      <c r="K46">
        <v>15</v>
      </c>
      <c r="L46">
        <v>50</v>
      </c>
      <c r="M46" s="1">
        <f t="shared" si="7"/>
        <v>8.2148647465581622E+20</v>
      </c>
      <c r="N46">
        <v>233.42</v>
      </c>
      <c r="O46">
        <v>90</v>
      </c>
      <c r="P46" s="2"/>
      <c r="Q46" s="2">
        <f t="shared" si="4"/>
        <v>25.637002610736083</v>
      </c>
      <c r="R46" s="2">
        <f t="shared" si="5"/>
        <v>42.723999999999997</v>
      </c>
      <c r="S46" s="2">
        <f t="shared" si="8"/>
        <v>1095.3152995410883</v>
      </c>
      <c r="T46" s="7">
        <f t="shared" si="9"/>
        <v>-3.7199999999999989</v>
      </c>
      <c r="Y46" t="s">
        <v>109</v>
      </c>
    </row>
    <row r="47" spans="1:25">
      <c r="A47" t="s">
        <v>110</v>
      </c>
      <c r="B47">
        <v>-155.88</v>
      </c>
      <c r="C47">
        <v>55.960999999999999</v>
      </c>
      <c r="D47">
        <v>1057.8</v>
      </c>
      <c r="E47">
        <v>24</v>
      </c>
      <c r="F47">
        <v>140.1</v>
      </c>
      <c r="G47" s="7">
        <v>232.9</v>
      </c>
      <c r="H47" s="7">
        <v>10.8</v>
      </c>
      <c r="I47">
        <v>7.0000000000000007E-2</v>
      </c>
      <c r="J47" s="2">
        <f t="shared" si="3"/>
        <v>1076.8715543866067</v>
      </c>
      <c r="K47">
        <v>10</v>
      </c>
      <c r="L47">
        <v>50</v>
      </c>
      <c r="M47" s="1">
        <f t="shared" si="7"/>
        <v>5.3843577719330334E+20</v>
      </c>
      <c r="N47">
        <v>230.03</v>
      </c>
      <c r="O47">
        <v>90</v>
      </c>
      <c r="P47" s="2"/>
      <c r="Q47" s="2">
        <f t="shared" si="4"/>
        <v>25.450736301441829</v>
      </c>
      <c r="R47" s="2">
        <f t="shared" si="5"/>
        <v>42.312000000000005</v>
      </c>
      <c r="S47" s="2">
        <f t="shared" si="8"/>
        <v>1076.8715543866067</v>
      </c>
      <c r="T47" s="7">
        <f t="shared" si="9"/>
        <v>2.8700000000000045</v>
      </c>
      <c r="Y47" t="s">
        <v>110</v>
      </c>
    </row>
    <row r="48" spans="1:25">
      <c r="A48" t="s">
        <v>111</v>
      </c>
      <c r="B48">
        <v>-155.32</v>
      </c>
      <c r="C48">
        <v>56.170999999999999</v>
      </c>
      <c r="D48">
        <v>1058.3</v>
      </c>
      <c r="E48">
        <v>25.4</v>
      </c>
      <c r="F48">
        <v>132.80000000000001</v>
      </c>
      <c r="G48" s="7">
        <v>237.5</v>
      </c>
      <c r="H48" s="7">
        <v>12.5</v>
      </c>
      <c r="I48">
        <v>0.04</v>
      </c>
      <c r="J48" s="2">
        <f t="shared" si="3"/>
        <v>1083.9911484589327</v>
      </c>
      <c r="K48">
        <v>8</v>
      </c>
      <c r="L48">
        <v>50</v>
      </c>
      <c r="M48" s="1">
        <f t="shared" si="7"/>
        <v>4.3359645938357312E+20</v>
      </c>
      <c r="N48">
        <v>227.08</v>
      </c>
      <c r="O48">
        <v>90</v>
      </c>
      <c r="P48" s="2"/>
      <c r="Q48" s="2">
        <f t="shared" si="4"/>
        <v>25.606896637506679</v>
      </c>
      <c r="R48" s="2">
        <f t="shared" si="5"/>
        <v>42.332000000000001</v>
      </c>
      <c r="S48" s="2">
        <f t="shared" si="8"/>
        <v>1083.9911484589327</v>
      </c>
      <c r="T48" s="7">
        <f t="shared" si="9"/>
        <v>10.419999999999987</v>
      </c>
      <c r="Y48" t="s">
        <v>111</v>
      </c>
    </row>
    <row r="49" spans="1:25">
      <c r="A49" t="s">
        <v>3</v>
      </c>
      <c r="B49">
        <v>-154.77000000000001</v>
      </c>
      <c r="C49">
        <v>56.395000000000003</v>
      </c>
      <c r="D49">
        <v>1064.7</v>
      </c>
      <c r="E49">
        <v>25.7</v>
      </c>
      <c r="F49">
        <v>134.9</v>
      </c>
      <c r="G49" s="7">
        <v>232.4</v>
      </c>
      <c r="H49" s="7">
        <v>11.6</v>
      </c>
      <c r="I49">
        <v>0</v>
      </c>
      <c r="J49" s="2">
        <f t="shared" si="3"/>
        <v>1086.8963272275405</v>
      </c>
      <c r="K49">
        <v>6</v>
      </c>
      <c r="L49">
        <v>50</v>
      </c>
      <c r="M49" s="1">
        <f t="shared" si="7"/>
        <v>3.260688981682621E+20</v>
      </c>
      <c r="N49">
        <v>223.77</v>
      </c>
      <c r="O49">
        <v>90</v>
      </c>
      <c r="P49" s="2"/>
      <c r="Q49" s="2">
        <f t="shared" si="4"/>
        <v>25.521187358587873</v>
      </c>
      <c r="R49" s="2">
        <f t="shared" si="5"/>
        <v>42.588000000000008</v>
      </c>
      <c r="S49" s="2">
        <f t="shared" si="8"/>
        <v>1086.8963272275405</v>
      </c>
      <c r="T49" s="7">
        <f t="shared" si="9"/>
        <v>8.6299999999999955</v>
      </c>
      <c r="Y49" t="s">
        <v>3</v>
      </c>
    </row>
    <row r="50" spans="1:25">
      <c r="A50" t="s">
        <v>112</v>
      </c>
      <c r="B50">
        <v>-159.06</v>
      </c>
      <c r="C50">
        <v>55.33</v>
      </c>
      <c r="D50">
        <v>1056.5</v>
      </c>
      <c r="E50">
        <v>44.6</v>
      </c>
      <c r="F50">
        <v>161.5</v>
      </c>
      <c r="G50" s="7">
        <v>240.2</v>
      </c>
      <c r="H50" s="7">
        <v>18.600000000000001</v>
      </c>
      <c r="I50">
        <v>0.11</v>
      </c>
      <c r="J50" s="2">
        <f t="shared" si="3"/>
        <v>1114.7148265440685</v>
      </c>
      <c r="K50">
        <v>2</v>
      </c>
      <c r="L50">
        <v>50</v>
      </c>
      <c r="M50" s="1">
        <f t="shared" si="7"/>
        <v>1.1147148265440685E+20</v>
      </c>
      <c r="N50">
        <v>244.74</v>
      </c>
      <c r="O50">
        <v>90</v>
      </c>
      <c r="P50" s="2">
        <f>SUM(K50:K57)/8</f>
        <v>5.75</v>
      </c>
      <c r="Q50" s="2">
        <f t="shared" si="4"/>
        <v>26.377539672126563</v>
      </c>
      <c r="R50" s="2">
        <f t="shared" si="5"/>
        <v>42.26</v>
      </c>
      <c r="S50" s="2">
        <f t="shared" si="8"/>
        <v>1114.7148265440685</v>
      </c>
      <c r="T50" s="7">
        <f t="shared" si="9"/>
        <v>-4.5400000000000205</v>
      </c>
      <c r="W50" s="2">
        <f>SUM(R50:R57)</f>
        <v>332.46000000000004</v>
      </c>
      <c r="X50" t="s">
        <v>70</v>
      </c>
      <c r="Y50" t="s">
        <v>112</v>
      </c>
    </row>
    <row r="51" spans="1:25">
      <c r="A51" t="s">
        <v>113</v>
      </c>
      <c r="B51">
        <v>-158.44</v>
      </c>
      <c r="C51">
        <v>55.465000000000003</v>
      </c>
      <c r="D51">
        <v>1051.9000000000001</v>
      </c>
      <c r="E51">
        <v>42.2</v>
      </c>
      <c r="F51">
        <v>162.5</v>
      </c>
      <c r="G51" s="7">
        <v>237.6</v>
      </c>
      <c r="H51" s="7">
        <v>16.2</v>
      </c>
      <c r="I51">
        <v>0.17</v>
      </c>
      <c r="J51" s="2">
        <f t="shared" si="3"/>
        <v>1095.3874335562884</v>
      </c>
      <c r="K51">
        <v>5</v>
      </c>
      <c r="L51">
        <v>50</v>
      </c>
      <c r="M51" s="1">
        <f t="shared" si="7"/>
        <v>2.7384685838907208E+20</v>
      </c>
      <c r="N51">
        <v>242.05</v>
      </c>
      <c r="O51">
        <v>90</v>
      </c>
      <c r="P51" s="2"/>
      <c r="Q51" s="2">
        <f t="shared" si="4"/>
        <v>26.033544860639992</v>
      </c>
      <c r="R51" s="2">
        <f t="shared" si="5"/>
        <v>42.076000000000008</v>
      </c>
      <c r="S51" s="2">
        <f t="shared" si="8"/>
        <v>1095.3874335562884</v>
      </c>
      <c r="T51" s="7">
        <f t="shared" si="9"/>
        <v>-4.4500000000000171</v>
      </c>
      <c r="Y51" t="s">
        <v>113</v>
      </c>
    </row>
    <row r="52" spans="1:25">
      <c r="A52" t="s">
        <v>114</v>
      </c>
      <c r="B52">
        <v>-157.83000000000001</v>
      </c>
      <c r="C52">
        <v>55.615000000000002</v>
      </c>
      <c r="D52">
        <v>1052.2</v>
      </c>
      <c r="E52">
        <v>38.799999999999997</v>
      </c>
      <c r="F52">
        <v>165.4</v>
      </c>
      <c r="G52" s="7">
        <v>230.1</v>
      </c>
      <c r="H52" s="7">
        <v>17.399999999999999</v>
      </c>
      <c r="I52">
        <v>0.14000000000000001</v>
      </c>
      <c r="J52" s="2">
        <f t="shared" si="3"/>
        <v>1102.6495036238346</v>
      </c>
      <c r="K52">
        <v>8</v>
      </c>
      <c r="L52">
        <v>50</v>
      </c>
      <c r="M52" s="1">
        <f t="shared" si="7"/>
        <v>4.4105980144953387E+20</v>
      </c>
      <c r="N52">
        <v>239.35</v>
      </c>
      <c r="O52">
        <v>90</v>
      </c>
      <c r="P52" s="2"/>
      <c r="Q52" s="2">
        <f t="shared" si="4"/>
        <v>26.19866716460356</v>
      </c>
      <c r="R52" s="2">
        <f t="shared" si="5"/>
        <v>42.088000000000001</v>
      </c>
      <c r="S52" s="2">
        <f t="shared" si="8"/>
        <v>1102.6495036238346</v>
      </c>
      <c r="T52" s="7">
        <f t="shared" si="9"/>
        <v>-9.25</v>
      </c>
      <c r="Y52" t="s">
        <v>114</v>
      </c>
    </row>
    <row r="53" spans="1:25">
      <c r="A53" t="s">
        <v>115</v>
      </c>
      <c r="B53">
        <v>-157.24</v>
      </c>
      <c r="C53">
        <v>55.779000000000003</v>
      </c>
      <c r="D53">
        <v>1039.5999999999999</v>
      </c>
      <c r="E53">
        <v>35.6</v>
      </c>
      <c r="F53">
        <v>168.3</v>
      </c>
      <c r="G53" s="7">
        <v>232.7</v>
      </c>
      <c r="H53" s="7">
        <v>16.7</v>
      </c>
      <c r="I53">
        <v>0.17</v>
      </c>
      <c r="J53" s="2">
        <f t="shared" si="3"/>
        <v>1085.3715693248348</v>
      </c>
      <c r="K53">
        <v>10</v>
      </c>
      <c r="L53">
        <v>50</v>
      </c>
      <c r="M53" s="1">
        <f t="shared" si="7"/>
        <v>5.4268578466241741E+20</v>
      </c>
      <c r="N53">
        <v>236.2</v>
      </c>
      <c r="O53">
        <v>90</v>
      </c>
      <c r="P53" s="2"/>
      <c r="Q53" s="2">
        <f t="shared" si="4"/>
        <v>26.100701455483716</v>
      </c>
      <c r="R53" s="2">
        <f t="shared" si="5"/>
        <v>41.583999999999996</v>
      </c>
      <c r="S53" s="2">
        <f t="shared" si="8"/>
        <v>1085.3715693248348</v>
      </c>
      <c r="T53" s="7">
        <f t="shared" si="9"/>
        <v>-3.5</v>
      </c>
      <c r="Y53" t="s">
        <v>115</v>
      </c>
    </row>
    <row r="54" spans="1:25">
      <c r="A54" t="s">
        <v>116</v>
      </c>
      <c r="B54">
        <v>-156.66</v>
      </c>
      <c r="C54">
        <v>55.957999999999998</v>
      </c>
      <c r="D54">
        <v>1034.7</v>
      </c>
      <c r="E54">
        <v>32.799999999999997</v>
      </c>
      <c r="F54">
        <v>170.7</v>
      </c>
      <c r="G54" s="7">
        <v>227.3</v>
      </c>
      <c r="H54" s="7">
        <v>15.2</v>
      </c>
      <c r="I54">
        <v>0.04</v>
      </c>
      <c r="J54" s="2">
        <f t="shared" si="3"/>
        <v>1072.2039602217747</v>
      </c>
      <c r="K54">
        <v>8</v>
      </c>
      <c r="L54">
        <v>50</v>
      </c>
      <c r="M54" s="1">
        <f t="shared" si="7"/>
        <v>4.2888158408870986E+20</v>
      </c>
      <c r="N54">
        <v>233.42</v>
      </c>
      <c r="O54">
        <v>90</v>
      </c>
      <c r="P54" s="2"/>
      <c r="Q54" s="2">
        <f t="shared" si="4"/>
        <v>25.906155412722882</v>
      </c>
      <c r="R54" s="2">
        <f t="shared" si="5"/>
        <v>41.387999999999998</v>
      </c>
      <c r="S54" s="2">
        <f t="shared" si="8"/>
        <v>1072.2039602217747</v>
      </c>
      <c r="T54" s="7">
        <f t="shared" si="9"/>
        <v>-6.1199999999999761</v>
      </c>
      <c r="Y54" t="s">
        <v>116</v>
      </c>
    </row>
    <row r="55" spans="1:25">
      <c r="A55" t="s">
        <v>117</v>
      </c>
      <c r="B55">
        <v>-156.1</v>
      </c>
      <c r="C55">
        <v>56.15</v>
      </c>
      <c r="D55">
        <v>1022.9</v>
      </c>
      <c r="E55">
        <v>30.5</v>
      </c>
      <c r="F55">
        <v>164.9</v>
      </c>
      <c r="G55" s="7">
        <v>234.8</v>
      </c>
      <c r="H55" s="7">
        <v>14.7</v>
      </c>
      <c r="I55">
        <v>0.22</v>
      </c>
      <c r="J55" s="2">
        <f t="shared" si="3"/>
        <v>1057.5095945206699</v>
      </c>
      <c r="K55">
        <v>6</v>
      </c>
      <c r="L55">
        <v>50</v>
      </c>
      <c r="M55" s="1">
        <f t="shared" si="7"/>
        <v>3.1725287835620095E+20</v>
      </c>
      <c r="N55">
        <v>230.03</v>
      </c>
      <c r="O55">
        <v>90</v>
      </c>
      <c r="P55" s="2"/>
      <c r="Q55" s="2">
        <f t="shared" si="4"/>
        <v>25.845869452553281</v>
      </c>
      <c r="R55" s="2">
        <f t="shared" si="5"/>
        <v>40.915999999999997</v>
      </c>
      <c r="S55" s="2">
        <f t="shared" si="8"/>
        <v>1057.5095945206699</v>
      </c>
      <c r="T55" s="7">
        <f t="shared" si="9"/>
        <v>4.7700000000000102</v>
      </c>
      <c r="Y55" t="s">
        <v>117</v>
      </c>
    </row>
    <row r="56" spans="1:25">
      <c r="A56" t="s">
        <v>118</v>
      </c>
      <c r="B56">
        <v>-155.55000000000001</v>
      </c>
      <c r="C56">
        <v>56.353999999999999</v>
      </c>
      <c r="D56">
        <v>1023.6</v>
      </c>
      <c r="E56">
        <v>32.1</v>
      </c>
      <c r="F56">
        <v>158.6</v>
      </c>
      <c r="G56" s="7">
        <v>235.2</v>
      </c>
      <c r="H56" s="7">
        <v>16.8</v>
      </c>
      <c r="I56">
        <v>7.0000000000000007E-2</v>
      </c>
      <c r="J56" s="2">
        <f t="shared" si="3"/>
        <v>1069.2285370769707</v>
      </c>
      <c r="K56">
        <v>4</v>
      </c>
      <c r="L56">
        <v>50</v>
      </c>
      <c r="M56" s="1">
        <f t="shared" si="7"/>
        <v>2.1384570741539416E+20</v>
      </c>
      <c r="N56">
        <v>227.08</v>
      </c>
      <c r="O56">
        <v>90</v>
      </c>
      <c r="P56" s="2"/>
      <c r="Q56" s="2">
        <f t="shared" si="4"/>
        <v>26.114413273665754</v>
      </c>
      <c r="R56" s="2">
        <f t="shared" si="5"/>
        <v>40.944000000000003</v>
      </c>
      <c r="S56" s="2">
        <f t="shared" si="8"/>
        <v>1069.2285370769707</v>
      </c>
      <c r="T56" s="7">
        <f t="shared" si="9"/>
        <v>8.1199999999999761</v>
      </c>
      <c r="Y56" t="s">
        <v>118</v>
      </c>
    </row>
    <row r="57" spans="1:25">
      <c r="A57" t="s">
        <v>4</v>
      </c>
      <c r="B57">
        <v>-155.02000000000001</v>
      </c>
      <c r="C57">
        <v>56.572000000000003</v>
      </c>
      <c r="D57">
        <v>1030.0999999999999</v>
      </c>
      <c r="E57">
        <v>31.6</v>
      </c>
      <c r="F57">
        <v>159.9</v>
      </c>
      <c r="G57" s="7">
        <v>229.7</v>
      </c>
      <c r="H57" s="7">
        <v>15</v>
      </c>
      <c r="I57">
        <v>0.02</v>
      </c>
      <c r="J57" s="2">
        <f t="shared" si="3"/>
        <v>1066.432483501902</v>
      </c>
      <c r="K57">
        <v>3</v>
      </c>
      <c r="L57">
        <v>50</v>
      </c>
      <c r="M57" s="1">
        <f t="shared" si="7"/>
        <v>1.5996487252528529E+20</v>
      </c>
      <c r="N57">
        <v>223.77</v>
      </c>
      <c r="O57">
        <v>90</v>
      </c>
      <c r="P57" s="2"/>
      <c r="Q57" s="2">
        <f t="shared" si="4"/>
        <v>25.88177078686298</v>
      </c>
      <c r="R57" s="2">
        <f t="shared" si="5"/>
        <v>41.203999999999994</v>
      </c>
      <c r="S57" s="2">
        <f t="shared" si="8"/>
        <v>1066.432483501902</v>
      </c>
      <c r="T57" s="7">
        <f t="shared" si="9"/>
        <v>5.9299999999999784</v>
      </c>
      <c r="Y57" t="s">
        <v>4</v>
      </c>
    </row>
    <row r="58" spans="1:25">
      <c r="A58" t="s">
        <v>7</v>
      </c>
      <c r="B58">
        <v>-159.19999999999999</v>
      </c>
      <c r="C58">
        <v>55.54</v>
      </c>
      <c r="D58">
        <v>1026.5999999999999</v>
      </c>
      <c r="E58">
        <v>53.9</v>
      </c>
      <c r="F58">
        <v>186.5</v>
      </c>
      <c r="G58" s="7">
        <v>234.7</v>
      </c>
      <c r="H58" s="7">
        <v>20.8</v>
      </c>
      <c r="I58">
        <v>0.1</v>
      </c>
      <c r="J58" s="2">
        <f t="shared" si="3"/>
        <v>1098.1615064025164</v>
      </c>
      <c r="K58">
        <v>0</v>
      </c>
      <c r="L58">
        <v>50</v>
      </c>
      <c r="M58" s="1">
        <f t="shared" si="7"/>
        <v>0</v>
      </c>
      <c r="N58">
        <v>244.74</v>
      </c>
      <c r="O58">
        <v>90</v>
      </c>
      <c r="P58" s="2">
        <f>SUM(K58:K65)/8</f>
        <v>2.75</v>
      </c>
      <c r="Q58" s="2">
        <f t="shared" si="4"/>
        <v>26.742682310600927</v>
      </c>
      <c r="R58" s="2">
        <f t="shared" si="5"/>
        <v>41.063999999999993</v>
      </c>
      <c r="S58" s="2">
        <f t="shared" si="8"/>
        <v>1098.1615064025164</v>
      </c>
      <c r="T58" s="7">
        <f t="shared" si="9"/>
        <v>-10.04000000000002</v>
      </c>
      <c r="W58" s="2">
        <f>SUM(R58:R65)</f>
        <v>321.89519999999999</v>
      </c>
      <c r="X58" t="s">
        <v>71</v>
      </c>
      <c r="Y58" t="s">
        <v>7</v>
      </c>
    </row>
    <row r="59" spans="1:25">
      <c r="A59" t="s">
        <v>8</v>
      </c>
      <c r="B59">
        <v>-158.6</v>
      </c>
      <c r="C59">
        <v>55.671999999999997</v>
      </c>
      <c r="D59">
        <v>1021.7</v>
      </c>
      <c r="E59">
        <v>49.9</v>
      </c>
      <c r="F59">
        <v>187.2</v>
      </c>
      <c r="G59" s="7">
        <v>239.5</v>
      </c>
      <c r="H59" s="7">
        <v>17.399999999999999</v>
      </c>
      <c r="I59">
        <v>0.11</v>
      </c>
      <c r="J59" s="2">
        <f t="shared" si="3"/>
        <v>1070.6871296830184</v>
      </c>
      <c r="K59">
        <v>2</v>
      </c>
      <c r="L59">
        <v>50</v>
      </c>
      <c r="M59" s="1">
        <f t="shared" si="7"/>
        <v>1.0706871296830184E+20</v>
      </c>
      <c r="N59">
        <v>242.05</v>
      </c>
      <c r="O59">
        <v>90</v>
      </c>
      <c r="P59" s="2"/>
      <c r="Q59" s="2">
        <f t="shared" si="4"/>
        <v>26.19866716460356</v>
      </c>
      <c r="R59" s="2">
        <f t="shared" si="5"/>
        <v>40.868000000000002</v>
      </c>
      <c r="S59" s="2">
        <f t="shared" si="8"/>
        <v>1070.6871296830184</v>
      </c>
      <c r="T59" s="7">
        <f t="shared" si="9"/>
        <v>-2.5500000000000114</v>
      </c>
      <c r="Y59" t="s">
        <v>8</v>
      </c>
    </row>
    <row r="60" spans="1:25">
      <c r="A60" t="s">
        <v>9</v>
      </c>
      <c r="B60">
        <v>-158</v>
      </c>
      <c r="C60">
        <v>55.819000000000003</v>
      </c>
      <c r="D60">
        <v>1021.3</v>
      </c>
      <c r="E60">
        <v>47</v>
      </c>
      <c r="F60">
        <v>190.6</v>
      </c>
      <c r="G60" s="7">
        <v>233.2</v>
      </c>
      <c r="H60" s="7">
        <v>18.8</v>
      </c>
      <c r="I60">
        <v>0.11</v>
      </c>
      <c r="J60" s="2">
        <f t="shared" si="3"/>
        <v>1078.848989426325</v>
      </c>
      <c r="K60">
        <v>4</v>
      </c>
      <c r="L60">
        <v>50</v>
      </c>
      <c r="M60" s="1">
        <f t="shared" si="7"/>
        <v>2.1576979788526499E+20</v>
      </c>
      <c r="N60">
        <v>239.35</v>
      </c>
      <c r="O60">
        <v>90</v>
      </c>
      <c r="P60" s="2"/>
      <c r="Q60" s="2">
        <f t="shared" si="4"/>
        <v>26.408719020521026</v>
      </c>
      <c r="R60" s="2">
        <f t="shared" si="5"/>
        <v>40.852000000000004</v>
      </c>
      <c r="S60" s="2">
        <f t="shared" si="8"/>
        <v>1078.848989426325</v>
      </c>
      <c r="T60" s="7">
        <f t="shared" si="9"/>
        <v>-6.1500000000000057</v>
      </c>
      <c r="Y60" t="s">
        <v>9</v>
      </c>
    </row>
    <row r="61" spans="1:25">
      <c r="A61" t="s">
        <v>10</v>
      </c>
      <c r="B61">
        <v>-157.41999999999999</v>
      </c>
      <c r="C61">
        <v>55.978000000000002</v>
      </c>
      <c r="D61">
        <v>1006.5</v>
      </c>
      <c r="E61">
        <v>42.8</v>
      </c>
      <c r="F61">
        <v>192.2</v>
      </c>
      <c r="G61" s="7">
        <v>231.9</v>
      </c>
      <c r="H61" s="7">
        <v>19.600000000000001</v>
      </c>
      <c r="I61">
        <v>0.12</v>
      </c>
      <c r="J61" s="2">
        <f t="shared" si="3"/>
        <v>1068.3965898364061</v>
      </c>
      <c r="K61">
        <v>7</v>
      </c>
      <c r="L61">
        <v>50</v>
      </c>
      <c r="M61" s="1">
        <f t="shared" si="7"/>
        <v>3.7393880644274212E+20</v>
      </c>
      <c r="N61">
        <v>236.2</v>
      </c>
      <c r="O61">
        <v>90</v>
      </c>
      <c r="P61" s="2"/>
      <c r="Q61" s="2">
        <f t="shared" si="4"/>
        <v>26.537421506120367</v>
      </c>
      <c r="R61" s="2">
        <f t="shared" si="5"/>
        <v>40.260000000000005</v>
      </c>
      <c r="S61" s="2">
        <f t="shared" si="8"/>
        <v>1068.3965898364061</v>
      </c>
      <c r="T61" s="7">
        <f t="shared" si="9"/>
        <v>-4.2999999999999829</v>
      </c>
      <c r="Y61" t="s">
        <v>10</v>
      </c>
    </row>
    <row r="62" spans="1:25">
      <c r="A62" t="s">
        <v>11</v>
      </c>
      <c r="B62">
        <v>-156.86000000000001</v>
      </c>
      <c r="C62">
        <v>56.152000000000001</v>
      </c>
      <c r="D62">
        <v>1000.8</v>
      </c>
      <c r="E62">
        <v>41.5</v>
      </c>
      <c r="F62">
        <v>195.5</v>
      </c>
      <c r="G62" s="7">
        <v>228.8</v>
      </c>
      <c r="H62" s="7">
        <v>18.600000000000001</v>
      </c>
      <c r="I62">
        <v>0.03</v>
      </c>
      <c r="J62" s="2">
        <f t="shared" si="3"/>
        <v>1055.9456681545705</v>
      </c>
      <c r="K62">
        <v>5</v>
      </c>
      <c r="L62">
        <v>50</v>
      </c>
      <c r="M62" s="1">
        <f t="shared" si="7"/>
        <v>2.6398641703864264E+20</v>
      </c>
      <c r="N62">
        <v>233.42</v>
      </c>
      <c r="O62">
        <v>90</v>
      </c>
      <c r="P62" s="2"/>
      <c r="Q62" s="2">
        <f t="shared" si="4"/>
        <v>26.377539672126563</v>
      </c>
      <c r="R62" s="2">
        <f t="shared" si="5"/>
        <v>40.031999999999996</v>
      </c>
      <c r="S62" s="2">
        <f t="shared" si="8"/>
        <v>1055.9456681545705</v>
      </c>
      <c r="T62" s="7">
        <f t="shared" si="9"/>
        <v>-4.6199999999999761</v>
      </c>
      <c r="Y62" t="s">
        <v>11</v>
      </c>
    </row>
    <row r="63" spans="1:25">
      <c r="A63" t="s">
        <v>12</v>
      </c>
      <c r="B63">
        <v>-156.31</v>
      </c>
      <c r="C63">
        <v>56.338000000000001</v>
      </c>
      <c r="D63">
        <v>987.38</v>
      </c>
      <c r="E63">
        <v>38.1</v>
      </c>
      <c r="F63">
        <v>190.4</v>
      </c>
      <c r="G63" s="7">
        <v>236.2</v>
      </c>
      <c r="H63" s="7">
        <v>19.399999999999999</v>
      </c>
      <c r="I63">
        <v>0.21</v>
      </c>
      <c r="J63" s="2">
        <f t="shared" si="3"/>
        <v>1046.8062024694104</v>
      </c>
      <c r="K63">
        <v>3</v>
      </c>
      <c r="L63">
        <v>50</v>
      </c>
      <c r="M63" s="1">
        <f t="shared" si="7"/>
        <v>1.5702093037041156E+20</v>
      </c>
      <c r="N63">
        <v>230.03</v>
      </c>
      <c r="O63">
        <v>90</v>
      </c>
      <c r="P63" s="2"/>
      <c r="Q63" s="2">
        <f t="shared" si="4"/>
        <v>26.504643664784847</v>
      </c>
      <c r="R63" s="2">
        <f t="shared" si="5"/>
        <v>39.495199999999997</v>
      </c>
      <c r="S63" s="2">
        <f t="shared" si="8"/>
        <v>1046.8062024694104</v>
      </c>
      <c r="T63" s="7">
        <f t="shared" si="9"/>
        <v>6.1699999999999875</v>
      </c>
      <c r="Y63" t="s">
        <v>12</v>
      </c>
    </row>
    <row r="64" spans="1:25">
      <c r="A64" t="s">
        <v>14</v>
      </c>
      <c r="B64">
        <v>-155.78</v>
      </c>
      <c r="C64">
        <v>56.536000000000001</v>
      </c>
      <c r="D64">
        <v>988.16</v>
      </c>
      <c r="E64">
        <v>40.299999999999997</v>
      </c>
      <c r="F64">
        <v>183.1</v>
      </c>
      <c r="G64" s="7">
        <v>239.8</v>
      </c>
      <c r="H64" s="7">
        <v>21.1</v>
      </c>
      <c r="I64">
        <v>0.2</v>
      </c>
      <c r="J64" s="2">
        <f t="shared" si="3"/>
        <v>1059.1627780936196</v>
      </c>
      <c r="K64">
        <v>1</v>
      </c>
      <c r="L64">
        <v>50</v>
      </c>
      <c r="M64" s="1">
        <f t="shared" si="7"/>
        <v>5.295813890468098E+19</v>
      </c>
      <c r="N64">
        <v>227.08</v>
      </c>
      <c r="O64">
        <v>90</v>
      </c>
      <c r="P64" s="2"/>
      <c r="Q64" s="2">
        <f t="shared" si="4"/>
        <v>26.796338095389906</v>
      </c>
      <c r="R64" s="2">
        <f t="shared" si="5"/>
        <v>39.526400000000002</v>
      </c>
      <c r="S64" s="2">
        <f t="shared" si="8"/>
        <v>1059.1627780936196</v>
      </c>
      <c r="T64" s="7">
        <f t="shared" si="9"/>
        <v>12.719999999999999</v>
      </c>
      <c r="Y64" t="s">
        <v>14</v>
      </c>
    </row>
    <row r="65" spans="1:25">
      <c r="A65" t="s">
        <v>5</v>
      </c>
      <c r="B65">
        <v>-155.26</v>
      </c>
      <c r="C65">
        <v>56.747999999999998</v>
      </c>
      <c r="D65">
        <v>994.94</v>
      </c>
      <c r="E65">
        <v>39.5</v>
      </c>
      <c r="F65">
        <v>184.8</v>
      </c>
      <c r="G65" s="7">
        <v>227.8</v>
      </c>
      <c r="H65">
        <v>19.7</v>
      </c>
      <c r="I65">
        <v>0.13</v>
      </c>
      <c r="J65" s="2">
        <f t="shared" si="3"/>
        <v>1056.7839685053107</v>
      </c>
      <c r="K65">
        <v>0</v>
      </c>
      <c r="L65">
        <v>50</v>
      </c>
      <c r="M65" s="1">
        <f t="shared" si="7"/>
        <v>0</v>
      </c>
      <c r="N65">
        <v>223.77</v>
      </c>
      <c r="O65">
        <v>90</v>
      </c>
      <c r="P65" s="2"/>
      <c r="Q65" s="2">
        <f t="shared" si="4"/>
        <v>26.553962261676851</v>
      </c>
      <c r="R65" s="2">
        <f t="shared" si="5"/>
        <v>39.797600000000003</v>
      </c>
      <c r="S65" s="2">
        <f t="shared" si="8"/>
        <v>1056.7839685053107</v>
      </c>
      <c r="T65" s="7">
        <f t="shared" si="9"/>
        <v>4.0300000000000011</v>
      </c>
      <c r="Y65" t="s">
        <v>5</v>
      </c>
    </row>
    <row r="66" spans="1:25">
      <c r="B66" s="1"/>
      <c r="C66" s="1"/>
      <c r="D66" s="1"/>
      <c r="J66" s="2"/>
    </row>
    <row r="67" spans="1:25" ht="117">
      <c r="I67" s="3" t="s">
        <v>25</v>
      </c>
      <c r="J67" s="11">
        <f>SUM(J2:J65)/64</f>
        <v>1146.8111055906736</v>
      </c>
      <c r="K67" s="8"/>
      <c r="L67" s="11" t="s">
        <v>57</v>
      </c>
      <c r="M67" s="10">
        <f>SUM(K2:K65)/64</f>
        <v>18.625</v>
      </c>
      <c r="O67" s="14" t="s">
        <v>61</v>
      </c>
      <c r="P67" s="11">
        <f>(SUM(N2:N65)/64)+90</f>
        <v>324.5800000000001</v>
      </c>
      <c r="R67" s="2"/>
      <c r="S67" s="3" t="s">
        <v>60</v>
      </c>
      <c r="T67" s="9">
        <f>SUM(T2:T65)/64</f>
        <v>3.232499999999999</v>
      </c>
      <c r="V67" s="3"/>
      <c r="W67" s="9">
        <f>SUM(U2:U9)/8</f>
        <v>204.93312275071446</v>
      </c>
    </row>
    <row r="68" spans="1:25" ht="52">
      <c r="I68" s="3" t="s">
        <v>26</v>
      </c>
      <c r="J68" s="11">
        <f>SUM(J2:J65)</f>
        <v>73395.910757803111</v>
      </c>
      <c r="K68" s="8"/>
      <c r="L68" s="13" t="s">
        <v>27</v>
      </c>
      <c r="M68" s="12">
        <f>SUM(M2:M65)</f>
        <v>4.912551334808682E+22</v>
      </c>
      <c r="N68" s="8"/>
      <c r="P68" s="8" t="s">
        <v>38</v>
      </c>
      <c r="Q68" s="10">
        <f>0.6667*(7+LOG(M68))-10.7</f>
        <v>9.0951944446800148</v>
      </c>
      <c r="R68" t="s">
        <v>6</v>
      </c>
      <c r="V68" s="3"/>
      <c r="W68" s="9">
        <f>SUM(R2:R65)/8</f>
        <v>358.54440000000011</v>
      </c>
    </row>
  </sheetData>
  <phoneticPr fontId="1" type="noConversion"/>
  <pageMargins left="0.75" right="0.75" top="1" bottom="1" header="0.5" footer="0.5"/>
  <pageSetup orientation="landscape" horizontalDpi="4294967292" verticalDpi="4294967292"/>
  <headerFooter>
    <oddHeader>&amp;LSubfault (SF) Pararameters for M~9  Alaska Peninsula Tohoku-type Tsunami Source: Centroid location, SF area, slip, and moment, and Strike of SF, Rake, SF Row Avg. Slip -  Version 4.0, 2 February 2012, S. Kirby, See Sheet 2 for summary source information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Layout" workbookViewId="0"/>
  </sheetViews>
  <sheetFormatPr baseColWidth="10" defaultRowHeight="13" x14ac:dyDescent="0"/>
  <cols>
    <col min="1" max="1" width="38" customWidth="1"/>
  </cols>
  <sheetData>
    <row r="1" spans="1:4">
      <c r="A1" t="s">
        <v>80</v>
      </c>
      <c r="B1" t="s">
        <v>79</v>
      </c>
      <c r="C1" t="s">
        <v>73</v>
      </c>
      <c r="D1" t="s">
        <v>72</v>
      </c>
    </row>
    <row r="2" spans="1:4">
      <c r="A2" t="s">
        <v>13</v>
      </c>
      <c r="B2">
        <v>64</v>
      </c>
    </row>
    <row r="3" spans="1:4">
      <c r="A3" t="s">
        <v>75</v>
      </c>
      <c r="B3" s="7">
        <f>Sheet1!W68</f>
        <v>358.54440000000011</v>
      </c>
    </row>
    <row r="4" spans="1:4">
      <c r="A4" t="s">
        <v>74</v>
      </c>
      <c r="B4" s="7"/>
      <c r="C4" s="2">
        <f>Sheet1!W58</f>
        <v>321.89519999999999</v>
      </c>
      <c r="D4" s="7">
        <f>B3</f>
        <v>358.54440000000011</v>
      </c>
    </row>
    <row r="5" spans="1:4">
      <c r="A5" t="s">
        <v>41</v>
      </c>
      <c r="B5" s="5">
        <f>Sheet1!W67</f>
        <v>204.93312275071446</v>
      </c>
    </row>
    <row r="6" spans="1:4">
      <c r="A6" t="s">
        <v>39</v>
      </c>
      <c r="B6" s="5">
        <f>Sheet1!J68</f>
        <v>73395.910757803111</v>
      </c>
    </row>
    <row r="7" spans="1:4">
      <c r="A7" t="s">
        <v>35</v>
      </c>
      <c r="B7" s="5">
        <f>Sheet1!J67</f>
        <v>1146.8111055906736</v>
      </c>
    </row>
    <row r="8" spans="1:4">
      <c r="A8" t="s">
        <v>40</v>
      </c>
      <c r="C8" s="5">
        <f>Sheet1!J62</f>
        <v>1055.9456681545705</v>
      </c>
      <c r="D8" s="5">
        <f>Sheet1!J9</f>
        <v>1242.1112823938035</v>
      </c>
    </row>
    <row r="9" spans="1:4">
      <c r="A9" t="s">
        <v>36</v>
      </c>
      <c r="B9" s="6">
        <f>Sheet1!M67</f>
        <v>18.625</v>
      </c>
    </row>
    <row r="10" spans="1:4">
      <c r="A10" t="s">
        <v>42</v>
      </c>
      <c r="B10">
        <v>0</v>
      </c>
      <c r="C10">
        <v>65</v>
      </c>
    </row>
    <row r="11" spans="1:4">
      <c r="A11" t="s">
        <v>76</v>
      </c>
      <c r="B11" s="1">
        <f>Sheet1!K71+Sheet1!M68</f>
        <v>4.912551334808682E+22</v>
      </c>
    </row>
    <row r="12" spans="1:4">
      <c r="A12" t="s">
        <v>38</v>
      </c>
      <c r="B12" s="2">
        <f>Sheet1!Q68</f>
        <v>9.0951944446800148</v>
      </c>
    </row>
    <row r="13" spans="1:4" ht="26">
      <c r="A13" s="4" t="s">
        <v>17</v>
      </c>
      <c r="B13">
        <v>55.18</v>
      </c>
      <c r="C13">
        <v>-156.69999999999999</v>
      </c>
    </row>
    <row r="14" spans="1:4">
      <c r="A14" t="s">
        <v>33</v>
      </c>
      <c r="B14" s="5">
        <f>Sheet1!P67</f>
        <v>324.5800000000001</v>
      </c>
    </row>
    <row r="15" spans="1:4">
      <c r="A15" t="s">
        <v>34</v>
      </c>
      <c r="B15">
        <v>328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&amp;CTohoku-type Model for the Alaska Peninsula between Kodiak Is. and the Shumagin Islands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7a336278-0556-40dc-ad1f-738db1cf740b">
      <Value>146</Value>
    </TaxCatchAll>
    <TaxKeywordTaxHTField xmlns="7a336278-0556-40dc-ad1f-738db1cf740b">
      <Terms xmlns="http://schemas.microsoft.com/office/infopath/2007/PartnerControls"/>
    </TaxKeywordTaxHTField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Geology</TermName>
          <TermId xmlns="http://schemas.microsoft.com/office/infopath/2007/PartnerControls">030d575d-fcd1-409c-a529-fc1d7940df07</TermId>
        </TermInfo>
      </Terms>
    </f8a8e2b6b8eb4c5ba4e592c4475c0bd1>
    <j60a74bcc51d4f538b779647a2a71aa6 xmlns="7a336278-0556-40dc-ad1f-738db1cf740b">
      <Terms xmlns="http://schemas.microsoft.com/office/infopath/2007/PartnerControls"/>
    </j60a74bcc51d4f538b779647a2a71aa6>
    <d98a67cd2c02468ea6d4be1da43b7176 xmlns="7a336278-0556-40dc-ad1f-738db1cf740b">
      <Terms xmlns="http://schemas.microsoft.com/office/infopath/2007/PartnerControls"/>
    </d98a67cd2c02468ea6d4be1da43b7176>
    <h477cce3d7f141d1945d07e5695f78ad xmlns="7a336278-0556-40dc-ad1f-738db1cf740b">
      <Terms xmlns="http://schemas.microsoft.com/office/infopath/2007/PartnerControls"/>
    </h477cce3d7f141d1945d07e5695f78a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D49D23A0528E244FAEB09E44699A095A" ma:contentTypeVersion="3" ma:contentTypeDescription="Used for general documents" ma:contentTypeScope="" ma:versionID="4a1851b12643a9c7fcbf6b9f384867b5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7b59e39714e4f869e585c39d70539ad2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nillable="true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0BF428-01AD-4B4B-95F8-BDAFA8709C8D}"/>
</file>

<file path=customXml/itemProps2.xml><?xml version="1.0" encoding="utf-8"?>
<ds:datastoreItem xmlns:ds="http://schemas.openxmlformats.org/officeDocument/2006/customXml" ds:itemID="{8382D5AD-CDE6-40DA-8FB7-EDF8956E0450}"/>
</file>

<file path=customXml/itemProps3.xml><?xml version="1.0" encoding="utf-8"?>
<ds:datastoreItem xmlns:ds="http://schemas.openxmlformats.org/officeDocument/2006/customXml" ds:itemID="{350F9BD3-0135-400F-8A9C-EC3582D8A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2013-1170 and CGS Special Report 229, Chapter B, Appendix A</dc:title>
  <dc:subject>Alaska Earthquake Source for the SAFRR Tsunami Scenario</dc:subject>
  <dc:creator>Stephen Kirby, David Scholl, Roland von Huene, and Ray Wells </dc:creator>
  <cp:keywords/>
  <dc:description/>
  <cp:lastModifiedBy>Michael Diggles</cp:lastModifiedBy>
  <cp:lastPrinted>2013-08-27T18:53:22Z</cp:lastPrinted>
  <dcterms:created xsi:type="dcterms:W3CDTF">2011-12-17T12:47:28Z</dcterms:created>
  <dcterms:modified xsi:type="dcterms:W3CDTF">2013-09-03T22:45:14Z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0x010100B5E723BB7F66412298F94789433FE2AA040100D49D23A0528E244FAEB09E44699A095A</vt:lpwstr>
  </property>
  <property fmtid="{D5CDD505-2E9C-101B-9397-08002B2CF9AE}" pid="3" name="TaxKeyword">
    <vt:lpwstr/>
  </property>
  <property fmtid="{D5CDD505-2E9C-101B-9397-08002B2CF9AE}" pid="4" name="scTopics">
    <vt:lpwstr/>
  </property>
  <property fmtid="{D5CDD505-2E9C-101B-9397-08002B2CF9AE}" pid="5" name="scDivision">
    <vt:lpwstr>146;#Geology|030d575d-fcd1-409c-a529-fc1d7940df07</vt:lpwstr>
  </property>
  <property fmtid="{D5CDD505-2E9C-101B-9397-08002B2CF9AE}" pid="8" name="scSubAudiences">
    <vt:lpwstr/>
  </property>
  <property fmtid="{D5CDD505-2E9C-101B-9397-08002B2CF9AE}" pid="9" name="scInformationFor">
    <vt:lpwstr/>
  </property>
  <property fmtid="{D5CDD505-2E9C-101B-9397-08002B2CF9AE}" pid="10" name="Order">
    <vt:r8>3400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